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สถิติขาออก ธค61" sheetId="1" r:id="rId1"/>
    <sheet name="ผด.ธค61" sheetId="2" r:id="rId2"/>
    <sheet name="ขาเข้า 10 อันดับ" sheetId="3" r:id="rId3"/>
    <sheet name="ขาเข้า" sheetId="4" r:id="rId4"/>
    <sheet name="ผด ตค61-ธค61" sheetId="5" r:id="rId5"/>
  </sheets>
  <definedNames/>
  <calcPr fullCalcOnLoad="1"/>
</workbook>
</file>

<file path=xl/sharedStrings.xml><?xml version="1.0" encoding="utf-8"?>
<sst xmlns="http://schemas.openxmlformats.org/spreadsheetml/2006/main" count="392" uniqueCount="236">
  <si>
    <t>ปริมาณ</t>
  </si>
  <si>
    <t>C62</t>
  </si>
  <si>
    <t>KGM</t>
  </si>
  <si>
    <t>10064090</t>
  </si>
  <si>
    <t>อื่นๆ</t>
  </si>
  <si>
    <t>17019990</t>
  </si>
  <si>
    <t>19023040</t>
  </si>
  <si>
    <t>19023090</t>
  </si>
  <si>
    <t>19051000</t>
  </si>
  <si>
    <t>21069030</t>
  </si>
  <si>
    <t>ครีมเทียม</t>
  </si>
  <si>
    <t>LTR</t>
  </si>
  <si>
    <t>น้ำอัดลม</t>
  </si>
  <si>
    <t>22029910</t>
  </si>
  <si>
    <t>22029920</t>
  </si>
  <si>
    <t>22029950</t>
  </si>
  <si>
    <t>22029990</t>
  </si>
  <si>
    <t>23099011</t>
  </si>
  <si>
    <t>23099012</t>
  </si>
  <si>
    <t>23099019</t>
  </si>
  <si>
    <t>27101212</t>
  </si>
  <si>
    <t>27101213</t>
  </si>
  <si>
    <t>27101224</t>
  </si>
  <si>
    <t>27101226</t>
  </si>
  <si>
    <t>27101943</t>
  </si>
  <si>
    <t>27101971</t>
  </si>
  <si>
    <t>27101979</t>
  </si>
  <si>
    <t>27132000</t>
  </si>
  <si>
    <t>27160000</t>
  </si>
  <si>
    <t>KWH</t>
  </si>
  <si>
    <t>พลังงานไฟฟ้า</t>
  </si>
  <si>
    <t>29224220</t>
  </si>
  <si>
    <t>31010099</t>
  </si>
  <si>
    <t>33049930</t>
  </si>
  <si>
    <t>34022095</t>
  </si>
  <si>
    <t>38244000</t>
  </si>
  <si>
    <t>39172919</t>
  </si>
  <si>
    <t>39232119</t>
  </si>
  <si>
    <t>39232199</t>
  </si>
  <si>
    <t>39233090</t>
  </si>
  <si>
    <t>40111000</t>
  </si>
  <si>
    <t>40129090</t>
  </si>
  <si>
    <t>68101910</t>
  </si>
  <si>
    <t>กระเบื้อง</t>
  </si>
  <si>
    <t>68118100</t>
  </si>
  <si>
    <t>68118290</t>
  </si>
  <si>
    <t>70109099</t>
  </si>
  <si>
    <t>72142031</t>
  </si>
  <si>
    <t>72142059</t>
  </si>
  <si>
    <t>72169900</t>
  </si>
  <si>
    <t>72171029</t>
  </si>
  <si>
    <t>ลวด</t>
  </si>
  <si>
    <t>84082010</t>
  </si>
  <si>
    <t>84089010</t>
  </si>
  <si>
    <t>84512900</t>
  </si>
  <si>
    <t>85071099</t>
  </si>
  <si>
    <t>87011011</t>
  </si>
  <si>
    <t>87019310</t>
  </si>
  <si>
    <t>87033371</t>
  </si>
  <si>
    <t>87042129</t>
  </si>
  <si>
    <t>96190011</t>
  </si>
  <si>
    <t>รวมทั้งหมด</t>
  </si>
  <si>
    <t>ด่านศุลกากรช่องเม็ก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</si>
  <si>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</si>
  <si>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</si>
  <si>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2561</t>
  </si>
  <si>
    <t>ลำดับที่</t>
  </si>
  <si>
    <t>ชนิดสินค้า</t>
  </si>
  <si>
    <t>พิกัด</t>
  </si>
  <si>
    <t>พิกัด8 หลัก</t>
  </si>
  <si>
    <t>สินค้า</t>
  </si>
  <si>
    <t>น้ำหนัก</t>
  </si>
  <si>
    <t>หน่วย</t>
  </si>
  <si>
    <t>มูลค่า</t>
  </si>
  <si>
    <t>น้ำมันดีเชลหมุนเร็ว</t>
  </si>
  <si>
    <t>น้ำมันเบนชินธรรมดาไร้สารตะกั่ว</t>
  </si>
  <si>
    <t>น้ำมันเตา</t>
  </si>
  <si>
    <t>น้ำมันเบนชินไร้สารตะกั่ว ออกเทน91</t>
  </si>
  <si>
    <t>ผงชูรส</t>
  </si>
  <si>
    <t>น้ำมันเครื่อง</t>
  </si>
  <si>
    <t>รวม</t>
  </si>
  <si>
    <t>เหล็กเส้น</t>
  </si>
  <si>
    <t>ผ้าอนามัย</t>
  </si>
  <si>
    <t>รถยนต์นั่งที่มีกระบะ</t>
  </si>
  <si>
    <t>อาหารไก่</t>
  </si>
  <si>
    <t>ยางมะตอย</t>
  </si>
  <si>
    <t>รถแทรกเตอร์</t>
  </si>
  <si>
    <t>อาหารหมู</t>
  </si>
  <si>
    <t>ขวดเปล่าสำหรับบรรจุน้ำอัดลม</t>
  </si>
  <si>
    <t>ขวดพลาสติก</t>
  </si>
  <si>
    <t>น้ำมันหล่อลื่น</t>
  </si>
  <si>
    <t>น้ำหนัก (ตัน)</t>
  </si>
  <si>
    <t>มูลค่า (ล้านบาท)</t>
  </si>
  <si>
    <t>น้ำผลไม้</t>
  </si>
  <si>
    <t>น้ำมันเชื้อเพลิง</t>
  </si>
  <si>
    <t>สารปรุงแต่งซีเมนต์</t>
  </si>
  <si>
    <t>บะหมี่กึ่งสำเร็จรูป</t>
  </si>
  <si>
    <t>ถุงพลาสติก</t>
  </si>
  <si>
    <t>โลชั่น</t>
  </si>
  <si>
    <t>พลาสติก</t>
  </si>
  <si>
    <t>รถตักเครน</t>
  </si>
  <si>
    <t>ปุ๋ยเคมี</t>
  </si>
  <si>
    <t>รวมทั้งสิ้น</t>
  </si>
  <si>
    <t>ประจำเดือน   ธันวาคม  2561</t>
  </si>
  <si>
    <t>แบตเตอรี่ยี่ห้อ" GS" สำหรับรถยนต์</t>
  </si>
  <si>
    <t>น้ำมันเบนชินไร้สารตะกั่ว</t>
  </si>
  <si>
    <t>รถยนต์นั่งใหม่ เก๋ง</t>
  </si>
  <si>
    <t>ผงชักฝอก</t>
  </si>
  <si>
    <t>ขนมอบกรอบ</t>
  </si>
  <si>
    <t>เครื่องยนต์</t>
  </si>
  <si>
    <t>ปลายข้าว</t>
  </si>
  <si>
    <t>น้ำตาลทราย</t>
  </si>
  <si>
    <t>เครื่องยนต์ไถนา</t>
  </si>
  <si>
    <t>เส้นหมี่</t>
  </si>
  <si>
    <t>เครื่องดื่มนมยูเอสที</t>
  </si>
  <si>
    <t>นมถั่วเหลือง</t>
  </si>
  <si>
    <t>เครื่องซักผ้า</t>
  </si>
  <si>
    <t>น้ำมันเอทานอล</t>
  </si>
  <si>
    <t>หลอดพลาสติก</t>
  </si>
  <si>
    <t>เหล็กข้ออ้อย</t>
  </si>
  <si>
    <t>ยางรถยนต์</t>
  </si>
  <si>
    <t>ยางในรถยนต์</t>
  </si>
  <si>
    <t>ปีงบประมาณ 2562   (เดือนตุลาคม -  ธันวาคม  2561)</t>
  </si>
  <si>
    <t>รถยนต์นั่งใหม่ กระบะ เก๋ง</t>
  </si>
  <si>
    <t>ครีมเทียม,น้ำเชื่อม</t>
  </si>
  <si>
    <t>อาหารสัตว์</t>
  </si>
  <si>
    <t xml:space="preserve">มูลค่าสินค้าผ่านแดนสูงสุด  10  อันดับ </t>
  </si>
  <si>
    <t>ปีงบประมาณ 2560   เดือน ธันวาคม  2561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</si>
  <si>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</si>
  <si>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</si>
  <si>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</si>
  <si>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</si>
  <si>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</si>
  <si>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</si>
  <si>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</si>
  <si>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มูลค่า(บาท)</t>
  </si>
  <si>
    <t>เมล็ดกาแฟดิบ</t>
  </si>
  <si>
    <t>ส่วนประกอบของเครื่องจักรทางการเกษตร</t>
  </si>
  <si>
    <t>ชิ้นส่วนเฟอร์นิเจอร์</t>
  </si>
  <si>
    <t>บุหรี่</t>
  </si>
  <si>
    <t>อาคารสำเร็จรูป</t>
  </si>
  <si>
    <t>อุปกรณ์เครื่องมือใช้ในการเกษตร</t>
  </si>
  <si>
    <t>รถยนต์ใหม่</t>
  </si>
  <si>
    <t>หม้อแปลงไฟฟ้า</t>
  </si>
  <si>
    <t>แป้งมันสำปะหลัง</t>
  </si>
  <si>
    <t>แบบหล่อและอื่นๆ</t>
  </si>
  <si>
    <t>ชุดเสื้อผ้า</t>
  </si>
  <si>
    <t>น้ำยาผสมคอนกรีต</t>
  </si>
  <si>
    <t>ไม้สักสำเร็จรูป</t>
  </si>
  <si>
    <t>มอลต์</t>
  </si>
  <si>
    <t>ถ่านอัดแท่ง</t>
  </si>
  <si>
    <t>ส่วนประกอบของเครื่องบรรจุภัณฑ์</t>
  </si>
  <si>
    <t>ผลิตภัณฑ์ยา,แป้งข้าวโพด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</si>
  <si>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</si>
  <si>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</si>
  <si>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</si>
  <si>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จำนวนใบขนผ่านแดนเข้า 39 ใบขน</t>
  </si>
  <si>
    <t xml:space="preserve">                                 จำนวนใบขนผ่านแดนออก  84 ใบขน</t>
  </si>
  <si>
    <t xml:space="preserve">  มูลค่าสินค้าผ่านแดนสูงสุด  10  อันดับ </t>
  </si>
  <si>
    <t xml:space="preserve"> ไตรมาสที่ 1 ปีงบประมาณ 2562   (เดือน ตุลาคม 61- ธันวาคม 61)</t>
  </si>
  <si>
    <t>ชิ้นส่วนเฟอร์นิเจอร์ไม้ดู่</t>
  </si>
  <si>
    <t>สายไฟ</t>
  </si>
  <si>
    <t>ฉนวนลูกถ้วยแก้ว</t>
  </si>
  <si>
    <t>กังหันพร้อมอุปกรณ์,เครื่องกำเนิดไฟฟ้า</t>
  </si>
  <si>
    <t>ชิ้นส่วนเฟอร์นิเจอร์ไม้ดู่,ชิ้นส่วนเฟอร์นิเจอร์สัก๑แต้ฮ้อ</t>
  </si>
  <si>
    <t>ชุดให้น้ำเกลือ</t>
  </si>
  <si>
    <t>10063099</t>
  </si>
  <si>
    <t>ส่วนประกอบสำหรับผลิตหม้อแปลงไฟฟ้า</t>
  </si>
  <si>
    <t>อุปกรณ์ใช้ในโรงพยาบาลและตู้คอนเทนเนอร์เก่า</t>
  </si>
  <si>
    <t>9011110</t>
  </si>
  <si>
    <t xml:space="preserve"> </t>
  </si>
  <si>
    <t xml:space="preserve">           รวมทั้งสิ้น</t>
  </si>
  <si>
    <t>จำนวนใบขนผ่านแดนเข้า 103  ใบขน</t>
  </si>
  <si>
    <t xml:space="preserve">                                 จำนวนใบขนผ่านแดนออก  263   ใบขน</t>
  </si>
  <si>
    <t>มูลค่าสินค้านำเข้าสูงสุด  10  อันดับ</t>
  </si>
  <si>
    <t>ประจำปีงบประมาณ  2562 (ตุลาคม 2561 - ธันวาคม 2561)</t>
  </si>
  <si>
    <t>น้ำหนัก/ตัน</t>
  </si>
  <si>
    <t>มูลค่า/ล้านบาท</t>
  </si>
  <si>
    <t>มันสำปะหลัง (มันเส้น)</t>
  </si>
  <si>
    <t>มันเทศ</t>
  </si>
  <si>
    <t>กะหล่ำปลี</t>
  </si>
  <si>
    <t>มันสำปะหลัง (มันหัว)</t>
  </si>
  <si>
    <t>กาแฟสำเร็จรูป</t>
  </si>
  <si>
    <t>กาแฟคั่ว</t>
  </si>
  <si>
    <t>ชุดสายไฟ</t>
  </si>
  <si>
    <t>พริกสด</t>
  </si>
  <si>
    <t>อื่น ๆ</t>
  </si>
  <si>
    <t xml:space="preserve">หมายเหตุ </t>
  </si>
  <si>
    <t>1) * ใบสุทธินำกลับ เก่าใช้แล้ว</t>
  </si>
  <si>
    <t xml:space="preserve">            </t>
  </si>
  <si>
    <t>2) ข้อมูลอ้างอิงจากรายงานสารสนเทศศุลกากร</t>
  </si>
  <si>
    <t>สินค้านำเข้าด่านศุลกากรช่องเม็ก</t>
  </si>
  <si>
    <t>นำเข้าจาก สปป.ลาว</t>
  </si>
  <si>
    <t>ประจำเดือน  ธันวาคม 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</si>
  <si>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</si>
  <si>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</si>
  <si>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</si>
  <si>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</si>
  <si>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</si>
  <si>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</si>
  <si>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</si>
  <si>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07141011</t>
  </si>
  <si>
    <t>มันสำประหลัง(มันเส้น)</t>
  </si>
  <si>
    <t>07141099</t>
  </si>
  <si>
    <t>มันสำประหลัง(มันหัว)</t>
  </si>
  <si>
    <t>07049010</t>
  </si>
  <si>
    <t>07142090</t>
  </si>
  <si>
    <t>09012110</t>
  </si>
  <si>
    <t>กาแฟคั่วไม่บด</t>
  </si>
  <si>
    <t>07096010</t>
  </si>
  <si>
    <t>กาแฟสำเร็จรูป 3in1</t>
  </si>
  <si>
    <r>
      <t>ชุดสายไฟ</t>
    </r>
    <r>
      <rPr>
        <sz val="16"/>
        <color indexed="10"/>
        <rFont val="TH SarabunPSK"/>
        <family val="2"/>
      </rPr>
      <t>*</t>
    </r>
  </si>
  <si>
    <t>08109060</t>
  </si>
  <si>
    <t>มะขามเปียก</t>
  </si>
  <si>
    <r>
      <t>ชุดสายไฟ</t>
    </r>
    <r>
      <rPr>
        <sz val="16"/>
        <color indexed="10"/>
        <rFont val="TH SarabunPSK"/>
        <family val="2"/>
      </rPr>
      <t>**</t>
    </r>
  </si>
  <si>
    <t>กาแฟสำเร็จรูปสำหรับผสมน้ำดื่ม</t>
  </si>
  <si>
    <t>90258020</t>
  </si>
  <si>
    <t xml:space="preserve">เครื่องและอุปกกรณ์วัดไฟฟ้า </t>
  </si>
  <si>
    <t>เศษและของที่ใช้ไม่ได้ ซึ่งไม่ได้คัดแยก</t>
  </si>
  <si>
    <t>*</t>
  </si>
  <si>
    <t>09083100</t>
  </si>
  <si>
    <t>เร่ว</t>
  </si>
  <si>
    <t>ผลิตภัณฑ์ประกอบทำด้วยไฟเบอร์100%</t>
  </si>
  <si>
    <t>***</t>
  </si>
  <si>
    <t>42023100</t>
  </si>
  <si>
    <t>กระเป๋าทำด้วยหนัง ( หนังวัว )</t>
  </si>
  <si>
    <t>67041100</t>
  </si>
  <si>
    <t>ผมปลอมทั้งหัว</t>
  </si>
  <si>
    <t>13019090</t>
  </si>
  <si>
    <t>ชัน</t>
  </si>
  <si>
    <t>-</t>
  </si>
  <si>
    <t xml:space="preserve">หมายเหตุ  </t>
  </si>
  <si>
    <t>1) * ใบสุทธินำกลับ เก่าใช้แล้ว    ** I-EAT FREE ZONE   *** คลังทัณฑ์บน</t>
  </si>
  <si>
    <t xml:space="preserve">3) ลำดับที่ 9 พิกัด 85443014 ชุดสายไฟ ใช้สิทธิ From D , ลำดับที่ 11 พิกัด 85444299 ชุดสายไฟ ใช้สิทธิ BOI </t>
  </si>
  <si>
    <t>นำเข้าจากประเทศกัมพูชา</t>
  </si>
  <si>
    <t>หมายเหตุ  1) ข้อมูลอ้างอิงจากรายงานสารสนเทศศุลกากร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</si>
</sst>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00"/>
    <numFmt numFmtId="188" formatCode="_-* #,##0.00_-;\-* #,##0.00_-;_-* &quot;-&quot;??_-;_-@_-"/>
    <numFmt numFmtId="189" formatCode="#,##0.00;[Red]#,##0.00"/>
    <numFmt numFmtId="190" formatCode="_-* #,##0.000_-;\-* #,##0.000_-;_-* &quot;-&quot;???_-;_-@_-"/>
    <numFmt numFmtId="191" formatCode="_(* #,##0.000_);_(* \(#,##0.000\);_(* &quot;-&quot;??_);_(@_)"/>
    <numFmt numFmtId="192" formatCode="0.000"/>
    <numFmt numFmtId="193" formatCode="_-* #,##0.000_-;\-* #,##0.000_-;_-* &quot;-&quot;??_-;_-@_-"/>
    <numFmt numFmtId="194" formatCode="#,##0.000;[Red]#,##0.000"/>
    <numFmt numFmtId="195" formatCode="0000"/>
  </numFmts>
  <fonts count="90">
    <font>
      <sz val="11"/>
      <color theme="1"/>
      <name val="Calibri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4"/>
      <color indexed="63"/>
      <name val="TH SarabunPSK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8"/>
      <color indexed="10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b/>
      <sz val="14"/>
      <color indexed="63"/>
      <name val="TH SarabunPSK"/>
      <family val="2"/>
    </font>
    <font>
      <sz val="16"/>
      <name val="TH SarabunPSK"/>
      <family val="2"/>
    </font>
    <font>
      <b/>
      <sz val="16"/>
      <color indexed="63"/>
      <name val="TH SarabunPSK"/>
      <family val="2"/>
    </font>
    <font>
      <sz val="14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sz val="18"/>
      <color indexed="9"/>
      <name val="TH SarabunPS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sz val="10"/>
      <name val="Leelawadee UI"/>
      <family val="2"/>
    </font>
    <font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 tint="0.15000000596046448"/>
      <name val="TH SarabunPSK"/>
      <family val="2"/>
    </font>
    <font>
      <sz val="18"/>
      <color theme="1" tint="0.04998999834060669"/>
      <name val="TH SarabunPSK"/>
      <family val="2"/>
    </font>
    <font>
      <sz val="18"/>
      <color theme="1"/>
      <name val="TH SarabunPSK"/>
      <family val="2"/>
    </font>
    <font>
      <sz val="8"/>
      <color theme="1"/>
      <name val="Calibri"/>
      <family val="2"/>
    </font>
    <font>
      <sz val="18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 tint="0.15000000596046448"/>
      <name val="TH SarabunPSK"/>
      <family val="2"/>
    </font>
    <font>
      <sz val="14"/>
      <color theme="1" tint="0.04998999834060669"/>
      <name val="TH SarabunPSK"/>
      <family val="2"/>
    </font>
    <font>
      <b/>
      <sz val="14"/>
      <color theme="1" tint="0.15000000596046448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 tint="0.15000000596046448"/>
      <name val="TH SarabunPSK"/>
      <family val="2"/>
    </font>
    <font>
      <b/>
      <sz val="20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 tint="0.24998000264167786"/>
      <name val="TH SarabunPSK"/>
      <family val="2"/>
    </font>
    <font>
      <b/>
      <sz val="16"/>
      <color theme="1" tint="0.04998999834060669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15000000596046448"/>
      <name val="TH SarabunPSK"/>
      <family val="2"/>
    </font>
    <font>
      <sz val="18"/>
      <color theme="0"/>
      <name val="TH SarabunPSK"/>
      <family val="2"/>
    </font>
    <font>
      <sz val="18"/>
      <color theme="1" tint="0.15000000596046448"/>
      <name val="TH SarabunPSK"/>
      <family val="2"/>
    </font>
    <font>
      <b/>
      <sz val="18"/>
      <color theme="1" tint="0.15000000596046448"/>
      <name val="TH SarabunPSK"/>
      <family val="2"/>
    </font>
    <font>
      <sz val="16"/>
      <color rgb="FFFF0000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rgb="FF979991"/>
      </right>
      <top style="thin">
        <color rgb="FF979991"/>
      </top>
      <bottom style="thin"/>
    </border>
    <border>
      <left style="thin">
        <color rgb="FF979991"/>
      </left>
      <right style="thin"/>
      <top style="thin">
        <color rgb="FF979991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9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54" fillId="22" borderId="3" applyNumberFormat="0" applyAlignment="0" applyProtection="0"/>
    <xf numFmtId="0" fontId="55" fillId="22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24" borderId="4" applyNumberFormat="0" applyAlignment="0" applyProtection="0"/>
    <xf numFmtId="0" fontId="61" fillId="25" borderId="0" applyNumberFormat="0" applyBorder="0" applyAlignment="0" applyProtection="0"/>
    <xf numFmtId="0" fontId="6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187" fontId="6" fillId="0" borderId="0" xfId="53" applyNumberFormat="1" applyFont="1">
      <alignment/>
      <protection/>
    </xf>
    <xf numFmtId="0" fontId="5" fillId="0" borderId="10" xfId="68" applyNumberFormat="1" applyFont="1" applyFill="1" applyBorder="1" applyAlignment="1" applyProtection="1">
      <alignment horizontal="center"/>
      <protection/>
    </xf>
    <xf numFmtId="0" fontId="8" fillId="33" borderId="11" xfId="52" applyNumberFormat="1" applyFont="1" applyFill="1" applyBorder="1" applyAlignment="1" applyProtection="1">
      <alignment horizontal="center" vertical="center" wrapText="1"/>
      <protection/>
    </xf>
    <xf numFmtId="0" fontId="9" fillId="33" borderId="11" xfId="52" applyNumberFormat="1" applyFont="1" applyFill="1" applyBorder="1" applyAlignment="1" applyProtection="1">
      <alignment horizontal="center" vertical="center"/>
      <protection/>
    </xf>
    <xf numFmtId="0" fontId="11" fillId="34" borderId="11" xfId="70" applyFont="1" applyFill="1" applyBorder="1" applyAlignment="1">
      <alignment horizontal="center" vertical="center"/>
      <protection/>
    </xf>
    <xf numFmtId="187" fontId="11" fillId="34" borderId="11" xfId="70" applyNumberFormat="1" applyFont="1" applyFill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/>
      <protection/>
    </xf>
    <xf numFmtId="4" fontId="66" fillId="35" borderId="11" xfId="0" applyNumberFormat="1" applyFont="1" applyFill="1" applyBorder="1" applyAlignment="1">
      <alignment horizontal="right" vertical="top" wrapText="1"/>
    </xf>
    <xf numFmtId="0" fontId="67" fillId="36" borderId="0" xfId="53" applyFont="1" applyFill="1" applyBorder="1" applyAlignment="1">
      <alignment horizontal="left" vertical="top"/>
      <protection/>
    </xf>
    <xf numFmtId="0" fontId="7" fillId="0" borderId="11" xfId="53" applyFont="1" applyBorder="1" applyAlignment="1">
      <alignment horizontal="center"/>
      <protection/>
    </xf>
    <xf numFmtId="0" fontId="7" fillId="0" borderId="11" xfId="53" applyFont="1" applyFill="1" applyBorder="1" applyAlignment="1">
      <alignment horizontal="centerContinuous"/>
      <protection/>
    </xf>
    <xf numFmtId="0" fontId="17" fillId="9" borderId="11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"/>
      <protection/>
    </xf>
    <xf numFmtId="187" fontId="6" fillId="0" borderId="0" xfId="69" applyNumberFormat="1" applyFont="1" applyFill="1" applyBorder="1" applyAlignment="1">
      <alignment wrapText="1"/>
      <protection/>
    </xf>
    <xf numFmtId="0" fontId="6" fillId="0" borderId="0" xfId="53" applyFont="1" applyFill="1" applyBorder="1">
      <alignment/>
      <protection/>
    </xf>
    <xf numFmtId="187" fontId="6" fillId="0" borderId="0" xfId="53" applyNumberFormat="1" applyFont="1" applyFill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69" applyFont="1" applyFill="1" applyBorder="1" applyAlignment="1">
      <alignment horizontal="left" wrapText="1"/>
      <protection/>
    </xf>
    <xf numFmtId="187" fontId="13" fillId="0" borderId="0" xfId="69" applyNumberFormat="1" applyFont="1" applyFill="1" applyBorder="1" applyAlignment="1">
      <alignment wrapText="1"/>
      <protection/>
    </xf>
    <xf numFmtId="0" fontId="6" fillId="0" borderId="0" xfId="53" applyFont="1" applyBorder="1">
      <alignment/>
      <protection/>
    </xf>
    <xf numFmtId="187" fontId="6" fillId="0" borderId="0" xfId="53" applyNumberFormat="1" applyFont="1" applyBorder="1">
      <alignment/>
      <protection/>
    </xf>
    <xf numFmtId="4" fontId="6" fillId="0" borderId="0" xfId="53" applyNumberFormat="1" applyFont="1" applyBorder="1" applyAlignment="1">
      <alignment horizontal="center"/>
      <protection/>
    </xf>
    <xf numFmtId="4" fontId="6" fillId="0" borderId="0" xfId="53" applyNumberFormat="1" applyFont="1" applyBorder="1" applyAlignment="1">
      <alignment horizontal="right"/>
      <protection/>
    </xf>
    <xf numFmtId="0" fontId="3" fillId="0" borderId="0" xfId="53" applyFont="1" applyBorder="1" applyAlignment="1">
      <alignment horizontal="centerContinuous" vertical="center" wrapText="1"/>
      <protection/>
    </xf>
    <xf numFmtId="0" fontId="7" fillId="11" borderId="11" xfId="53" applyFont="1" applyFill="1" applyBorder="1" applyAlignment="1">
      <alignment horizontal="center"/>
      <protection/>
    </xf>
    <xf numFmtId="0" fontId="7" fillId="11" borderId="11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68" fillId="0" borderId="11" xfId="53" applyFont="1" applyFill="1" applyBorder="1" applyAlignment="1">
      <alignment horizontal="center"/>
      <protection/>
    </xf>
    <xf numFmtId="0" fontId="6" fillId="0" borderId="11" xfId="53" applyFont="1" applyFill="1" applyBorder="1">
      <alignment/>
      <protection/>
    </xf>
    <xf numFmtId="0" fontId="69" fillId="36" borderId="12" xfId="0" applyFont="1" applyFill="1" applyBorder="1" applyAlignment="1">
      <alignment horizontal="left" vertical="top" wrapText="1"/>
    </xf>
    <xf numFmtId="0" fontId="6" fillId="0" borderId="11" xfId="69" applyFont="1" applyFill="1" applyBorder="1" applyAlignment="1">
      <alignment horizontal="left" wrapText="1"/>
      <protection/>
    </xf>
    <xf numFmtId="0" fontId="6" fillId="36" borderId="11" xfId="69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centerContinuous"/>
      <protection/>
    </xf>
    <xf numFmtId="0" fontId="7" fillId="9" borderId="11" xfId="53" applyFont="1" applyFill="1" applyBorder="1" applyAlignment="1">
      <alignment horizontal="centerContinuous"/>
      <protection/>
    </xf>
    <xf numFmtId="4" fontId="70" fillId="0" borderId="0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187" fontId="71" fillId="0" borderId="0" xfId="53" applyNumberFormat="1" applyFont="1" applyFill="1" applyBorder="1" applyAlignment="1">
      <alignment horizontal="right"/>
      <protection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6" fillId="0" borderId="14" xfId="53" applyFont="1" applyBorder="1">
      <alignment/>
      <protection/>
    </xf>
    <xf numFmtId="0" fontId="5" fillId="0" borderId="15" xfId="0" applyNumberFormat="1" applyFont="1" applyFill="1" applyBorder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centerContinuous"/>
      <protection/>
    </xf>
    <xf numFmtId="0" fontId="6" fillId="0" borderId="17" xfId="53" applyFont="1" applyFill="1" applyBorder="1">
      <alignment/>
      <protection/>
    </xf>
    <xf numFmtId="0" fontId="69" fillId="0" borderId="0" xfId="69" applyFont="1" applyFill="1" applyBorder="1" applyAlignment="1">
      <alignment wrapText="1"/>
      <protection/>
    </xf>
    <xf numFmtId="0" fontId="68" fillId="0" borderId="0" xfId="53" applyFont="1" applyFill="1" applyBorder="1" applyAlignment="1">
      <alignment horizontal="center"/>
      <protection/>
    </xf>
    <xf numFmtId="187" fontId="68" fillId="0" borderId="0" xfId="53" applyNumberFormat="1" applyFont="1" applyFill="1" applyBorder="1" applyAlignment="1">
      <alignment horizontal="right"/>
      <protection/>
    </xf>
    <xf numFmtId="0" fontId="70" fillId="0" borderId="0" xfId="0" applyFont="1" applyFill="1" applyBorder="1" applyAlignment="1">
      <alignment horizontal="left" vertical="top" wrapText="1"/>
    </xf>
    <xf numFmtId="3" fontId="70" fillId="0" borderId="0" xfId="0" applyNumberFormat="1" applyFont="1" applyFill="1" applyBorder="1" applyAlignment="1">
      <alignment horizontal="right" vertical="top" wrapText="1"/>
    </xf>
    <xf numFmtId="0" fontId="70" fillId="0" borderId="0" xfId="0" applyFont="1" applyFill="1" applyBorder="1" applyAlignment="1">
      <alignment horizontal="center" vertical="top" wrapText="1"/>
    </xf>
    <xf numFmtId="0" fontId="69" fillId="0" borderId="0" xfId="33" applyFont="1" applyFill="1" applyBorder="1" applyAlignment="1">
      <alignment horizontal="center"/>
    </xf>
    <xf numFmtId="187" fontId="6" fillId="0" borderId="0" xfId="53" applyNumberFormat="1" applyFont="1" applyFill="1" applyBorder="1" applyAlignment="1">
      <alignment horizontal="right"/>
      <protection/>
    </xf>
    <xf numFmtId="0" fontId="68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43" fontId="0" fillId="0" borderId="0" xfId="43" applyFont="1" applyAlignment="1">
      <alignment/>
    </xf>
    <xf numFmtId="0" fontId="72" fillId="0" borderId="11" xfId="0" applyFont="1" applyBorder="1" applyAlignment="1">
      <alignment horizontal="center"/>
    </xf>
    <xf numFmtId="0" fontId="66" fillId="35" borderId="11" xfId="0" applyFont="1" applyFill="1" applyBorder="1" applyAlignment="1">
      <alignment horizontal="center" vertical="top" wrapText="1"/>
    </xf>
    <xf numFmtId="0" fontId="73" fillId="36" borderId="11" xfId="53" applyFont="1" applyFill="1" applyBorder="1" applyAlignment="1">
      <alignment horizontal="left" vertical="top"/>
      <protection/>
    </xf>
    <xf numFmtId="0" fontId="66" fillId="36" borderId="11" xfId="0" applyFont="1" applyFill="1" applyBorder="1" applyAlignment="1">
      <alignment horizontal="left" vertical="top" wrapText="1"/>
    </xf>
    <xf numFmtId="0" fontId="66" fillId="35" borderId="11" xfId="0" applyFont="1" applyFill="1" applyBorder="1" applyAlignment="1">
      <alignment horizontal="left" vertical="top" wrapText="1"/>
    </xf>
    <xf numFmtId="0" fontId="74" fillId="36" borderId="11" xfId="0" applyFont="1" applyFill="1" applyBorder="1" applyAlignment="1">
      <alignment horizontal="left" vertical="top" wrapText="1"/>
    </xf>
    <xf numFmtId="0" fontId="73" fillId="35" borderId="11" xfId="53" applyFont="1" applyFill="1" applyBorder="1" applyAlignment="1">
      <alignment horizontal="left" vertical="top"/>
      <protection/>
    </xf>
    <xf numFmtId="0" fontId="66" fillId="0" borderId="11" xfId="0" applyFont="1" applyFill="1" applyBorder="1" applyAlignment="1">
      <alignment horizontal="left" vertical="top" wrapText="1"/>
    </xf>
    <xf numFmtId="4" fontId="75" fillId="36" borderId="18" xfId="69" applyNumberFormat="1" applyFont="1" applyFill="1" applyBorder="1" applyAlignment="1">
      <alignment horizontal="right" vertical="center" wrapText="1"/>
      <protection/>
    </xf>
    <xf numFmtId="4" fontId="75" fillId="0" borderId="11" xfId="0" applyNumberFormat="1" applyFont="1" applyBorder="1" applyAlignment="1">
      <alignment horizontal="right" vertical="center"/>
    </xf>
    <xf numFmtId="4" fontId="72" fillId="37" borderId="11" xfId="0" applyNumberFormat="1" applyFont="1" applyFill="1" applyBorder="1" applyAlignment="1">
      <alignment horizontal="right" vertical="center" wrapText="1"/>
    </xf>
    <xf numFmtId="4" fontId="72" fillId="9" borderId="11" xfId="0" applyNumberFormat="1" applyFont="1" applyFill="1" applyBorder="1" applyAlignment="1">
      <alignment horizontal="left" vertical="top" wrapText="1"/>
    </xf>
    <xf numFmtId="43" fontId="6" fillId="0" borderId="0" xfId="43" applyFont="1" applyAlignment="1">
      <alignment/>
    </xf>
    <xf numFmtId="43" fontId="6" fillId="0" borderId="0" xfId="43" applyFont="1" applyFill="1" applyBorder="1" applyAlignment="1">
      <alignment wrapText="1"/>
    </xf>
    <xf numFmtId="43" fontId="6" fillId="0" borderId="0" xfId="43" applyFont="1" applyFill="1" applyBorder="1" applyAlignment="1">
      <alignment/>
    </xf>
    <xf numFmtId="43" fontId="13" fillId="0" borderId="0" xfId="43" applyFont="1" applyFill="1" applyBorder="1" applyAlignment="1">
      <alignment wrapText="1"/>
    </xf>
    <xf numFmtId="43" fontId="76" fillId="0" borderId="0" xfId="43" applyFont="1" applyFill="1" applyBorder="1" applyAlignment="1">
      <alignment vertical="center" wrapText="1"/>
    </xf>
    <xf numFmtId="43" fontId="6" fillId="0" borderId="0" xfId="43" applyFont="1" applyFill="1" applyBorder="1" applyAlignment="1">
      <alignment horizontal="right"/>
    </xf>
    <xf numFmtId="43" fontId="76" fillId="0" borderId="0" xfId="43" applyFont="1" applyFill="1" applyBorder="1" applyAlignment="1">
      <alignment horizontal="right" vertical="top" wrapText="1"/>
    </xf>
    <xf numFmtId="43" fontId="6" fillId="0" borderId="0" xfId="43" applyFont="1" applyBorder="1" applyAlignment="1">
      <alignment/>
    </xf>
    <xf numFmtId="43" fontId="3" fillId="0" borderId="0" xfId="43" applyFont="1" applyBorder="1" applyAlignment="1">
      <alignment horizontal="centerContinuous" vertical="center" wrapText="1"/>
    </xf>
    <xf numFmtId="43" fontId="7" fillId="11" borderId="11" xfId="43" applyFont="1" applyFill="1" applyBorder="1" applyAlignment="1">
      <alignment horizontal="center" vertical="center"/>
    </xf>
    <xf numFmtId="43" fontId="68" fillId="0" borderId="11" xfId="43" applyFont="1" applyFill="1" applyBorder="1" applyAlignment="1">
      <alignment horizontal="right"/>
    </xf>
    <xf numFmtId="43" fontId="77" fillId="0" borderId="11" xfId="43" applyFont="1" applyBorder="1" applyAlignment="1">
      <alignment horizontal="right"/>
    </xf>
    <xf numFmtId="43" fontId="70" fillId="0" borderId="0" xfId="43" applyFont="1" applyFill="1" applyBorder="1" applyAlignment="1">
      <alignment horizontal="right" vertical="top" wrapText="1"/>
    </xf>
    <xf numFmtId="43" fontId="78" fillId="0" borderId="0" xfId="43" applyFont="1" applyFill="1" applyBorder="1" applyAlignment="1">
      <alignment vertical="center" wrapText="1"/>
    </xf>
    <xf numFmtId="43" fontId="68" fillId="0" borderId="0" xfId="43" applyFont="1" applyFill="1" applyBorder="1" applyAlignment="1">
      <alignment horizontal="right"/>
    </xf>
    <xf numFmtId="43" fontId="79" fillId="0" borderId="0" xfId="43" applyFont="1" applyFill="1" applyBorder="1" applyAlignment="1">
      <alignment horizontal="right"/>
    </xf>
    <xf numFmtId="43" fontId="7" fillId="36" borderId="11" xfId="43" applyFont="1" applyFill="1" applyBorder="1" applyAlignment="1">
      <alignment horizontal="right"/>
    </xf>
    <xf numFmtId="4" fontId="72" fillId="37" borderId="11" xfId="0" applyNumberFormat="1" applyFont="1" applyFill="1" applyBorder="1" applyAlignment="1">
      <alignment horizontal="center" wrapText="1"/>
    </xf>
    <xf numFmtId="4" fontId="72" fillId="37" borderId="11" xfId="0" applyNumberFormat="1" applyFont="1" applyFill="1" applyBorder="1" applyAlignment="1">
      <alignment horizontal="right" wrapText="1"/>
    </xf>
    <xf numFmtId="187" fontId="7" fillId="11" borderId="11" xfId="34" applyNumberFormat="1" applyFont="1" applyFill="1" applyBorder="1" applyAlignment="1">
      <alignment horizontal="center" vertical="center"/>
    </xf>
    <xf numFmtId="43" fontId="69" fillId="0" borderId="19" xfId="43" applyFont="1" applyBorder="1" applyAlignment="1">
      <alignment horizontal="right"/>
    </xf>
    <xf numFmtId="4" fontId="68" fillId="0" borderId="11" xfId="53" applyNumberFormat="1" applyFont="1" applyFill="1" applyBorder="1" applyAlignment="1">
      <alignment horizontal="right"/>
      <protection/>
    </xf>
    <xf numFmtId="4" fontId="7" fillId="36" borderId="11" xfId="53" applyNumberFormat="1" applyFont="1" applyFill="1" applyBorder="1">
      <alignment/>
      <protection/>
    </xf>
    <xf numFmtId="4" fontId="77" fillId="0" borderId="11" xfId="53" applyNumberFormat="1" applyFont="1" applyBorder="1" applyAlignment="1">
      <alignment horizontal="right"/>
      <protection/>
    </xf>
    <xf numFmtId="4" fontId="77" fillId="37" borderId="20" xfId="0" applyNumberFormat="1" applyFont="1" applyFill="1" applyBorder="1" applyAlignment="1">
      <alignment horizontal="right" vertical="center" wrapText="1"/>
    </xf>
    <xf numFmtId="4" fontId="77" fillId="37" borderId="21" xfId="0" applyNumberFormat="1" applyFont="1" applyFill="1" applyBorder="1" applyAlignment="1">
      <alignment horizontal="right" vertical="center" wrapText="1"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9" fillId="38" borderId="22" xfId="53" applyFont="1" applyFill="1" applyBorder="1" applyAlignment="1">
      <alignment horizontal="center" vertical="center"/>
      <protection/>
    </xf>
    <xf numFmtId="0" fontId="9" fillId="38" borderId="23" xfId="53" applyFont="1" applyFill="1" applyBorder="1" applyAlignment="1">
      <alignment/>
      <protection/>
    </xf>
    <xf numFmtId="0" fontId="9" fillId="38" borderId="22" xfId="53" applyFont="1" applyFill="1" applyBorder="1" applyAlignment="1">
      <alignment horizontal="center"/>
      <protection/>
    </xf>
    <xf numFmtId="187" fontId="9" fillId="38" borderId="24" xfId="53" applyNumberFormat="1" applyFont="1" applyFill="1" applyBorder="1" applyAlignment="1">
      <alignment horizontal="center"/>
      <protection/>
    </xf>
    <xf numFmtId="0" fontId="9" fillId="38" borderId="25" xfId="53" applyFont="1" applyFill="1" applyBorder="1" applyAlignment="1">
      <alignment horizontal="center" vertical="center"/>
      <protection/>
    </xf>
    <xf numFmtId="0" fontId="9" fillId="38" borderId="24" xfId="53" applyFont="1" applyFill="1" applyBorder="1" applyAlignment="1">
      <alignment horizontal="center"/>
      <protection/>
    </xf>
    <xf numFmtId="187" fontId="9" fillId="38" borderId="22" xfId="53" applyNumberFormat="1" applyFont="1" applyFill="1" applyBorder="1" applyAlignment="1">
      <alignment horizontal="center"/>
      <protection/>
    </xf>
    <xf numFmtId="0" fontId="24" fillId="0" borderId="11" xfId="53" applyFont="1" applyFill="1" applyBorder="1" applyAlignment="1">
      <alignment horizontal="center"/>
      <protection/>
    </xf>
    <xf numFmtId="43" fontId="76" fillId="0" borderId="11" xfId="43" applyFont="1" applyBorder="1" applyAlignment="1">
      <alignment/>
    </xf>
    <xf numFmtId="0" fontId="76" fillId="0" borderId="11" xfId="0" applyFont="1" applyBorder="1" applyAlignment="1">
      <alignment/>
    </xf>
    <xf numFmtId="0" fontId="24" fillId="0" borderId="11" xfId="53" applyFont="1" applyFill="1" applyBorder="1" applyAlignment="1">
      <alignment horizontal="center" vertical="center"/>
      <protection/>
    </xf>
    <xf numFmtId="0" fontId="66" fillId="0" borderId="11" xfId="0" applyFont="1" applyBorder="1" applyAlignment="1">
      <alignment/>
    </xf>
    <xf numFmtId="0" fontId="24" fillId="0" borderId="11" xfId="75" applyFont="1" applyFill="1" applyBorder="1" applyAlignment="1">
      <alignment horizontal="center" vertical="center" wrapText="1"/>
      <protection/>
    </xf>
    <xf numFmtId="2" fontId="76" fillId="0" borderId="11" xfId="0" applyNumberFormat="1" applyFont="1" applyBorder="1" applyAlignment="1">
      <alignment/>
    </xf>
    <xf numFmtId="4" fontId="24" fillId="0" borderId="11" xfId="71" applyNumberFormat="1" applyFont="1" applyFill="1" applyBorder="1" applyAlignment="1">
      <alignment horizontal="right" wrapText="1"/>
      <protection/>
    </xf>
    <xf numFmtId="4" fontId="24" fillId="0" borderId="11" xfId="73" applyNumberFormat="1" applyFont="1" applyFill="1" applyBorder="1" applyAlignment="1">
      <alignment horizontal="right" wrapText="1"/>
      <protection/>
    </xf>
    <xf numFmtId="189" fontId="24" fillId="0" borderId="11" xfId="75" applyNumberFormat="1" applyFont="1" applyFill="1" applyBorder="1" applyAlignment="1">
      <alignment horizontal="right" wrapText="1"/>
      <protection/>
    </xf>
    <xf numFmtId="4" fontId="24" fillId="0" borderId="11" xfId="72" applyNumberFormat="1" applyFont="1" applyFill="1" applyBorder="1" applyAlignment="1" quotePrefix="1">
      <alignment horizontal="right" wrapText="1"/>
      <protection/>
    </xf>
    <xf numFmtId="0" fontId="24" fillId="0" borderId="11" xfId="76" applyFont="1" applyFill="1" applyBorder="1" applyAlignment="1">
      <alignment horizontal="center" vertical="center" wrapText="1"/>
      <protection/>
    </xf>
    <xf numFmtId="4" fontId="76" fillId="0" borderId="11" xfId="0" applyNumberFormat="1" applyFont="1" applyBorder="1" applyAlignment="1">
      <alignment/>
    </xf>
    <xf numFmtId="4" fontId="24" fillId="0" borderId="11" xfId="75" applyNumberFormat="1" applyFont="1" applyFill="1" applyBorder="1" applyAlignment="1">
      <alignment horizontal="right" wrapText="1"/>
      <protection/>
    </xf>
    <xf numFmtId="0" fontId="67" fillId="0" borderId="11" xfId="0" applyFont="1" applyBorder="1" applyAlignment="1">
      <alignment/>
    </xf>
    <xf numFmtId="0" fontId="80" fillId="0" borderId="11" xfId="0" applyFont="1" applyBorder="1" applyAlignment="1">
      <alignment horizontal="center" vertical="center"/>
    </xf>
    <xf numFmtId="0" fontId="76" fillId="0" borderId="11" xfId="75" applyFont="1" applyFill="1" applyBorder="1" applyAlignment="1">
      <alignment wrapText="1"/>
      <protection/>
    </xf>
    <xf numFmtId="0" fontId="81" fillId="0" borderId="11" xfId="33" applyFont="1" applyBorder="1" applyAlignment="1">
      <alignment horizontal="center" vertical="center"/>
    </xf>
    <xf numFmtId="49" fontId="67" fillId="0" borderId="11" xfId="53" applyNumberFormat="1" applyFont="1" applyFill="1" applyBorder="1" applyAlignment="1">
      <alignment/>
      <protection/>
    </xf>
    <xf numFmtId="0" fontId="80" fillId="0" borderId="11" xfId="73" applyFont="1" applyFill="1" applyBorder="1" applyAlignment="1" quotePrefix="1">
      <alignment horizontal="center" vertical="center" wrapText="1"/>
      <protection/>
    </xf>
    <xf numFmtId="4" fontId="24" fillId="0" borderId="11" xfId="73" applyNumberFormat="1" applyFont="1" applyFill="1" applyBorder="1" applyAlignment="1" quotePrefix="1">
      <alignment horizontal="right" wrapText="1"/>
      <protection/>
    </xf>
    <xf numFmtId="0" fontId="76" fillId="0" borderId="11" xfId="0" applyFont="1" applyBorder="1" applyAlignment="1">
      <alignment horizontal="center" vertical="center"/>
    </xf>
    <xf numFmtId="49" fontId="80" fillId="0" borderId="11" xfId="71" applyNumberFormat="1" applyFont="1" applyFill="1" applyBorder="1" applyAlignment="1">
      <alignment horizontal="center" vertical="center" wrapText="1"/>
      <protection/>
    </xf>
    <xf numFmtId="0" fontId="24" fillId="0" borderId="11" xfId="75" applyFont="1" applyFill="1" applyBorder="1" applyAlignment="1">
      <alignment wrapText="1"/>
      <protection/>
    </xf>
    <xf numFmtId="49" fontId="82" fillId="0" borderId="11" xfId="71" applyNumberFormat="1" applyFont="1" applyFill="1" applyBorder="1" applyAlignment="1">
      <alignment horizontal="center" vertical="center" wrapText="1"/>
      <protection/>
    </xf>
    <xf numFmtId="4" fontId="24" fillId="0" borderId="11" xfId="70" applyNumberFormat="1" applyFont="1" applyFill="1" applyBorder="1" applyAlignment="1">
      <alignment horizontal="right" wrapText="1"/>
      <protection/>
    </xf>
    <xf numFmtId="0" fontId="26" fillId="0" borderId="11" xfId="53" applyFont="1" applyFill="1" applyBorder="1">
      <alignment/>
      <protection/>
    </xf>
    <xf numFmtId="0" fontId="76" fillId="0" borderId="11" xfId="0" applyFont="1" applyBorder="1" applyAlignment="1">
      <alignment horizontal="center"/>
    </xf>
    <xf numFmtId="189" fontId="24" fillId="0" borderId="11" xfId="53" applyNumberFormat="1" applyFont="1" applyBorder="1">
      <alignment/>
      <protection/>
    </xf>
    <xf numFmtId="189" fontId="80" fillId="0" borderId="11" xfId="53" applyNumberFormat="1" applyFont="1" applyBorder="1">
      <alignment/>
      <protection/>
    </xf>
    <xf numFmtId="0" fontId="9" fillId="36" borderId="26" xfId="53" applyFont="1" applyFill="1" applyBorder="1" applyAlignment="1">
      <alignment/>
      <protection/>
    </xf>
    <xf numFmtId="4" fontId="9" fillId="38" borderId="26" xfId="53" applyNumberFormat="1" applyFont="1" applyFill="1" applyBorder="1" applyAlignment="1">
      <alignment horizontal="right"/>
      <protection/>
    </xf>
    <xf numFmtId="4" fontId="9" fillId="38" borderId="27" xfId="53" applyNumberFormat="1" applyFont="1" applyFill="1" applyBorder="1" applyAlignment="1">
      <alignment horizontal="right"/>
      <protection/>
    </xf>
    <xf numFmtId="0" fontId="24" fillId="36" borderId="28" xfId="53" applyFont="1" applyFill="1" applyBorder="1" applyAlignment="1">
      <alignment horizontal="center" vertical="center"/>
      <protection/>
    </xf>
    <xf numFmtId="4" fontId="9" fillId="0" borderId="26" xfId="53" applyNumberFormat="1" applyFont="1" applyBorder="1">
      <alignment/>
      <protection/>
    </xf>
    <xf numFmtId="0" fontId="83" fillId="0" borderId="29" xfId="0" applyFont="1" applyBorder="1" applyAlignment="1">
      <alignment/>
    </xf>
    <xf numFmtId="4" fontId="9" fillId="0" borderId="23" xfId="53" applyNumberFormat="1" applyFont="1" applyBorder="1" applyAlignment="1">
      <alignment horizontal="right"/>
      <protection/>
    </xf>
    <xf numFmtId="4" fontId="9" fillId="38" borderId="30" xfId="53" applyNumberFormat="1" applyFont="1" applyFill="1" applyBorder="1" applyAlignment="1">
      <alignment horizontal="right"/>
      <protection/>
    </xf>
    <xf numFmtId="0" fontId="9" fillId="36" borderId="31" xfId="53" applyFont="1" applyFill="1" applyBorder="1" applyAlignment="1">
      <alignment/>
      <protection/>
    </xf>
    <xf numFmtId="0" fontId="9" fillId="0" borderId="31" xfId="53" applyFont="1" applyBorder="1" applyAlignment="1">
      <alignment horizontal="center"/>
      <protection/>
    </xf>
    <xf numFmtId="0" fontId="0" fillId="0" borderId="30" xfId="0" applyBorder="1" applyAlignment="1">
      <alignment/>
    </xf>
    <xf numFmtId="4" fontId="9" fillId="0" borderId="30" xfId="53" applyNumberFormat="1" applyFont="1" applyBorder="1" applyAlignment="1">
      <alignment horizontal="right"/>
      <protection/>
    </xf>
    <xf numFmtId="4" fontId="0" fillId="0" borderId="23" xfId="0" applyNumberFormat="1" applyBorder="1" applyAlignment="1">
      <alignment/>
    </xf>
    <xf numFmtId="0" fontId="84" fillId="38" borderId="31" xfId="53" applyFont="1" applyFill="1" applyBorder="1" applyAlignment="1">
      <alignment/>
      <protection/>
    </xf>
    <xf numFmtId="0" fontId="84" fillId="38" borderId="32" xfId="53" applyFont="1" applyFill="1" applyBorder="1" applyAlignment="1">
      <alignment/>
      <protection/>
    </xf>
    <xf numFmtId="0" fontId="83" fillId="0" borderId="30" xfId="0" applyFont="1" applyBorder="1" applyAlignment="1">
      <alignment/>
    </xf>
    <xf numFmtId="0" fontId="72" fillId="36" borderId="28" xfId="53" applyFont="1" applyFill="1" applyBorder="1" applyAlignment="1">
      <alignment horizontal="center"/>
      <protection/>
    </xf>
    <xf numFmtId="0" fontId="84" fillId="38" borderId="33" xfId="53" applyFont="1" applyFill="1" applyBorder="1" applyAlignment="1">
      <alignment horizontal="center"/>
      <protection/>
    </xf>
    <xf numFmtId="0" fontId="0" fillId="0" borderId="34" xfId="0" applyBorder="1" applyAlignment="1">
      <alignment/>
    </xf>
    <xf numFmtId="4" fontId="84" fillId="38" borderId="26" xfId="53" applyNumberFormat="1" applyFont="1" applyFill="1" applyBorder="1" applyAlignment="1">
      <alignment horizontal="right"/>
      <protection/>
    </xf>
    <xf numFmtId="43" fontId="0" fillId="0" borderId="23" xfId="43" applyFont="1" applyBorder="1" applyAlignment="1">
      <alignment horizontal="right"/>
    </xf>
    <xf numFmtId="0" fontId="84" fillId="0" borderId="0" xfId="53" applyFont="1" applyAlignment="1">
      <alignment horizontal="left" vertical="center"/>
      <protection/>
    </xf>
    <xf numFmtId="4" fontId="84" fillId="0" borderId="0" xfId="53" applyNumberFormat="1" applyFont="1" applyAlignment="1">
      <alignment horizontal="left" vertical="center"/>
      <protection/>
    </xf>
    <xf numFmtId="0" fontId="85" fillId="38" borderId="22" xfId="53" applyFont="1" applyFill="1" applyBorder="1" applyAlignment="1">
      <alignment horizontal="center" vertical="center"/>
      <protection/>
    </xf>
    <xf numFmtId="0" fontId="9" fillId="38" borderId="26" xfId="53" applyFont="1" applyFill="1" applyBorder="1" applyAlignment="1">
      <alignment horizontal="center" vertical="center"/>
      <protection/>
    </xf>
    <xf numFmtId="0" fontId="76" fillId="38" borderId="30" xfId="53" applyFont="1" applyFill="1" applyBorder="1" applyAlignment="1">
      <alignment horizontal="center"/>
      <protection/>
    </xf>
    <xf numFmtId="0" fontId="84" fillId="38" borderId="23" xfId="53" applyFont="1" applyFill="1" applyBorder="1" applyAlignment="1">
      <alignment horizontal="center"/>
      <protection/>
    </xf>
    <xf numFmtId="187" fontId="84" fillId="38" borderId="23" xfId="53" applyNumberFormat="1" applyFont="1" applyFill="1" applyBorder="1" applyAlignment="1">
      <alignment horizontal="center"/>
      <protection/>
    </xf>
    <xf numFmtId="187" fontId="84" fillId="38" borderId="35" xfId="53" applyNumberFormat="1" applyFont="1" applyFill="1" applyBorder="1" applyAlignment="1">
      <alignment horizontal="center"/>
      <protection/>
    </xf>
    <xf numFmtId="0" fontId="85" fillId="38" borderId="26" xfId="53" applyFont="1" applyFill="1" applyBorder="1" applyAlignment="1">
      <alignment horizontal="center" vertical="center"/>
      <protection/>
    </xf>
    <xf numFmtId="0" fontId="85" fillId="38" borderId="22" xfId="53" applyFont="1" applyFill="1" applyBorder="1" applyAlignment="1">
      <alignment horizontal="center"/>
      <protection/>
    </xf>
    <xf numFmtId="187" fontId="85" fillId="38" borderId="22" xfId="53" applyNumberFormat="1" applyFont="1" applyFill="1" applyBorder="1" applyAlignment="1">
      <alignment horizontal="center"/>
      <protection/>
    </xf>
    <xf numFmtId="187" fontId="85" fillId="38" borderId="36" xfId="53" applyNumberFormat="1" applyFont="1" applyFill="1" applyBorder="1" applyAlignment="1">
      <alignment horizontal="center"/>
      <protection/>
    </xf>
    <xf numFmtId="0" fontId="24" fillId="0" borderId="25" xfId="53" applyFont="1" applyFill="1" applyBorder="1" applyAlignment="1">
      <alignment horizontal="center"/>
      <protection/>
    </xf>
    <xf numFmtId="49" fontId="76" fillId="0" borderId="35" xfId="53" applyNumberFormat="1" applyFont="1" applyFill="1" applyBorder="1" applyAlignment="1">
      <alignment/>
      <protection/>
    </xf>
    <xf numFmtId="49" fontId="76" fillId="0" borderId="22" xfId="71" applyNumberFormat="1" applyFont="1" applyFill="1" applyBorder="1" applyAlignment="1">
      <alignment horizontal="center" wrapText="1"/>
      <protection/>
    </xf>
    <xf numFmtId="4" fontId="76" fillId="0" borderId="25" xfId="73" applyNumberFormat="1" applyFont="1" applyFill="1" applyBorder="1" applyAlignment="1">
      <alignment horizontal="right" wrapText="1"/>
      <protection/>
    </xf>
    <xf numFmtId="4" fontId="76" fillId="0" borderId="36" xfId="73" applyNumberFormat="1" applyFont="1" applyFill="1" applyBorder="1" applyAlignment="1">
      <alignment horizontal="right" wrapText="1"/>
      <protection/>
    </xf>
    <xf numFmtId="0" fontId="24" fillId="0" borderId="25" xfId="53" applyFont="1" applyFill="1" applyBorder="1" applyAlignment="1">
      <alignment horizontal="center" vertical="center"/>
      <protection/>
    </xf>
    <xf numFmtId="0" fontId="80" fillId="0" borderId="22" xfId="0" applyFont="1" applyFill="1" applyBorder="1" applyAlignment="1">
      <alignment/>
    </xf>
    <xf numFmtId="0" fontId="67" fillId="0" borderId="37" xfId="0" applyFont="1" applyBorder="1" applyAlignment="1">
      <alignment horizontal="center" vertical="center"/>
    </xf>
    <xf numFmtId="43" fontId="67" fillId="0" borderId="37" xfId="43" applyFont="1" applyBorder="1" applyAlignment="1">
      <alignment/>
    </xf>
    <xf numFmtId="43" fontId="67" fillId="0" borderId="38" xfId="43" applyFont="1" applyBorder="1" applyAlignment="1">
      <alignment/>
    </xf>
    <xf numFmtId="0" fontId="76" fillId="0" borderId="35" xfId="53" applyFont="1" applyFill="1" applyBorder="1" applyAlignment="1">
      <alignment/>
      <protection/>
    </xf>
    <xf numFmtId="0" fontId="76" fillId="0" borderId="25" xfId="52" applyNumberFormat="1" applyFont="1" applyFill="1" applyBorder="1" applyAlignment="1" applyProtection="1">
      <alignment horizontal="center"/>
      <protection/>
    </xf>
    <xf numFmtId="4" fontId="76" fillId="0" borderId="25" xfId="71" applyNumberFormat="1" applyFont="1" applyFill="1" applyBorder="1" applyAlignment="1">
      <alignment horizontal="right" wrapText="1"/>
      <protection/>
    </xf>
    <xf numFmtId="4" fontId="76" fillId="0" borderId="35" xfId="71" applyNumberFormat="1" applyFont="1" applyFill="1" applyBorder="1" applyAlignment="1">
      <alignment horizontal="right" wrapText="1"/>
      <protection/>
    </xf>
    <xf numFmtId="0" fontId="80" fillId="0" borderId="25" xfId="75" applyFont="1" applyFill="1" applyBorder="1" applyAlignment="1">
      <alignment wrapText="1"/>
      <protection/>
    </xf>
    <xf numFmtId="2" fontId="67" fillId="0" borderId="37" xfId="0" applyNumberFormat="1" applyFont="1" applyBorder="1" applyAlignment="1">
      <alignment/>
    </xf>
    <xf numFmtId="4" fontId="24" fillId="0" borderId="0" xfId="75" applyNumberFormat="1" applyFont="1" applyFill="1" applyBorder="1" applyAlignment="1">
      <alignment horizontal="right" wrapText="1"/>
      <protection/>
    </xf>
    <xf numFmtId="0" fontId="76" fillId="0" borderId="25" xfId="72" applyFont="1" applyFill="1" applyBorder="1" applyAlignment="1" quotePrefix="1">
      <alignment horizontal="center" wrapText="1"/>
      <protection/>
    </xf>
    <xf numFmtId="189" fontId="76" fillId="0" borderId="25" xfId="73" applyNumberFormat="1" applyFont="1" applyFill="1" applyBorder="1" applyAlignment="1">
      <alignment horizontal="right" wrapText="1"/>
      <protection/>
    </xf>
    <xf numFmtId="4" fontId="76" fillId="0" borderId="0" xfId="72" applyNumberFormat="1" applyFont="1" applyFill="1" applyBorder="1" applyAlignment="1" quotePrefix="1">
      <alignment horizontal="right" wrapText="1"/>
      <protection/>
    </xf>
    <xf numFmtId="0" fontId="80" fillId="0" borderId="25" xfId="53" applyFont="1" applyBorder="1" applyAlignment="1">
      <alignment/>
      <protection/>
    </xf>
    <xf numFmtId="0" fontId="76" fillId="0" borderId="35" xfId="0" applyFont="1" applyFill="1" applyBorder="1" applyAlignment="1">
      <alignment/>
    </xf>
    <xf numFmtId="0" fontId="76" fillId="0" borderId="25" xfId="0" applyFont="1" applyBorder="1" applyAlignment="1">
      <alignment horizontal="center" vertical="center"/>
    </xf>
    <xf numFmtId="0" fontId="76" fillId="0" borderId="25" xfId="0" applyFont="1" applyBorder="1" applyAlignment="1">
      <alignment/>
    </xf>
    <xf numFmtId="43" fontId="76" fillId="0" borderId="35" xfId="43" applyFont="1" applyBorder="1" applyAlignment="1">
      <alignment/>
    </xf>
    <xf numFmtId="2" fontId="67" fillId="0" borderId="37" xfId="75" applyNumberFormat="1" applyFont="1" applyFill="1" applyBorder="1" applyAlignment="1">
      <alignment horizontal="right" wrapText="1"/>
      <protection/>
    </xf>
    <xf numFmtId="49" fontId="76" fillId="0" borderId="25" xfId="71" applyNumberFormat="1" applyFont="1" applyFill="1" applyBorder="1" applyAlignment="1" quotePrefix="1">
      <alignment horizontal="center" wrapText="1"/>
      <protection/>
    </xf>
    <xf numFmtId="4" fontId="76" fillId="0" borderId="35" xfId="73" applyNumberFormat="1" applyFont="1" applyFill="1" applyBorder="1" applyAlignment="1">
      <alignment horizontal="right" wrapText="1"/>
      <protection/>
    </xf>
    <xf numFmtId="0" fontId="67" fillId="0" borderId="37" xfId="75" applyFont="1" applyFill="1" applyBorder="1" applyAlignment="1">
      <alignment horizontal="center" vertical="center" wrapText="1"/>
      <protection/>
    </xf>
    <xf numFmtId="43" fontId="67" fillId="0" borderId="38" xfId="43" applyFont="1" applyFill="1" applyBorder="1" applyAlignment="1">
      <alignment horizontal="right" wrapText="1"/>
    </xf>
    <xf numFmtId="4" fontId="76" fillId="0" borderId="0" xfId="0" applyNumberFormat="1" applyFont="1" applyBorder="1" applyAlignment="1">
      <alignment/>
    </xf>
    <xf numFmtId="0" fontId="76" fillId="0" borderId="35" xfId="73" applyFont="1" applyFill="1" applyBorder="1" applyAlignment="1">
      <alignment wrapText="1"/>
      <protection/>
    </xf>
    <xf numFmtId="0" fontId="76" fillId="0" borderId="25" xfId="73" applyFont="1" applyFill="1" applyBorder="1" applyAlignment="1" quotePrefix="1">
      <alignment horizontal="center" wrapText="1"/>
      <protection/>
    </xf>
    <xf numFmtId="4" fontId="76" fillId="0" borderId="25" xfId="73" applyNumberFormat="1" applyFont="1" applyFill="1" applyBorder="1" applyAlignment="1" quotePrefix="1">
      <alignment horizontal="right" wrapText="1"/>
      <protection/>
    </xf>
    <xf numFmtId="4" fontId="76" fillId="0" borderId="35" xfId="73" applyNumberFormat="1" applyFont="1" applyFill="1" applyBorder="1" applyAlignment="1" quotePrefix="1">
      <alignment horizontal="right" wrapText="1"/>
      <protection/>
    </xf>
    <xf numFmtId="43" fontId="67" fillId="0" borderId="35" xfId="43" applyFont="1" applyBorder="1" applyAlignment="1">
      <alignment/>
    </xf>
    <xf numFmtId="0" fontId="76" fillId="0" borderId="35" xfId="53" applyFont="1" applyFill="1" applyBorder="1">
      <alignment/>
      <protection/>
    </xf>
    <xf numFmtId="0" fontId="76" fillId="0" borderId="27" xfId="53" applyFont="1" applyBorder="1">
      <alignment/>
      <protection/>
    </xf>
    <xf numFmtId="0" fontId="76" fillId="0" borderId="26" xfId="74" applyFont="1" applyFill="1" applyBorder="1" applyAlignment="1">
      <alignment horizontal="center" wrapText="1"/>
      <protection/>
    </xf>
    <xf numFmtId="4" fontId="76" fillId="0" borderId="26" xfId="73" applyNumberFormat="1" applyFont="1" applyFill="1" applyBorder="1" applyAlignment="1">
      <alignment horizontal="right" wrapText="1"/>
      <protection/>
    </xf>
    <xf numFmtId="0" fontId="67" fillId="0" borderId="39" xfId="76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/>
      <protection/>
    </xf>
    <xf numFmtId="4" fontId="9" fillId="38" borderId="24" xfId="53" applyNumberFormat="1" applyFont="1" applyFill="1" applyBorder="1" applyAlignment="1">
      <alignment horizontal="right"/>
      <protection/>
    </xf>
    <xf numFmtId="4" fontId="9" fillId="38" borderId="23" xfId="53" applyNumberFormat="1" applyFont="1" applyFill="1" applyBorder="1" applyAlignment="1">
      <alignment horizontal="right"/>
      <protection/>
    </xf>
    <xf numFmtId="4" fontId="85" fillId="38" borderId="23" xfId="53" applyNumberFormat="1" applyFont="1" applyFill="1" applyBorder="1" applyAlignment="1">
      <alignment horizontal="right"/>
      <protection/>
    </xf>
    <xf numFmtId="4" fontId="85" fillId="38" borderId="27" xfId="53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9" fillId="0" borderId="36" xfId="53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/>
    </xf>
    <xf numFmtId="43" fontId="0" fillId="0" borderId="23" xfId="43" applyFont="1" applyBorder="1" applyAlignment="1">
      <alignment/>
    </xf>
    <xf numFmtId="4" fontId="9" fillId="0" borderId="32" xfId="53" applyNumberFormat="1" applyFont="1" applyFill="1" applyBorder="1" applyAlignment="1">
      <alignment horizontal="right"/>
      <protection/>
    </xf>
    <xf numFmtId="0" fontId="9" fillId="0" borderId="25" xfId="53" applyFont="1" applyBorder="1" applyAlignment="1">
      <alignment/>
      <protection/>
    </xf>
    <xf numFmtId="0" fontId="85" fillId="0" borderId="24" xfId="53" applyFont="1" applyBorder="1" applyAlignment="1">
      <alignment horizontal="center"/>
      <protection/>
    </xf>
    <xf numFmtId="0" fontId="67" fillId="0" borderId="36" xfId="0" applyFont="1" applyBorder="1" applyAlignment="1">
      <alignment/>
    </xf>
    <xf numFmtId="43" fontId="67" fillId="0" borderId="25" xfId="43" applyFont="1" applyBorder="1" applyAlignment="1">
      <alignment/>
    </xf>
    <xf numFmtId="0" fontId="84" fillId="39" borderId="26" xfId="53" applyFont="1" applyFill="1" applyBorder="1" applyAlignment="1">
      <alignment horizontal="center" vertical="center"/>
      <protection/>
    </xf>
    <xf numFmtId="0" fontId="84" fillId="0" borderId="30" xfId="53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/>
    </xf>
    <xf numFmtId="4" fontId="84" fillId="0" borderId="28" xfId="53" applyNumberFormat="1" applyFont="1" applyFill="1" applyBorder="1" applyAlignment="1">
      <alignment horizontal="right"/>
      <protection/>
    </xf>
    <xf numFmtId="0" fontId="84" fillId="38" borderId="26" xfId="53" applyFont="1" applyFill="1" applyBorder="1" applyAlignment="1">
      <alignment horizontal="center"/>
      <protection/>
    </xf>
    <xf numFmtId="0" fontId="85" fillId="38" borderId="23" xfId="53" applyFont="1" applyFill="1" applyBorder="1" applyAlignment="1">
      <alignment horizontal="center"/>
      <protection/>
    </xf>
    <xf numFmtId="0" fontId="67" fillId="0" borderId="27" xfId="0" applyFont="1" applyBorder="1" applyAlignment="1">
      <alignment/>
    </xf>
    <xf numFmtId="4" fontId="85" fillId="0" borderId="23" xfId="53" applyNumberFormat="1" applyFont="1" applyBorder="1" applyAlignment="1">
      <alignment horizontal="right"/>
      <protection/>
    </xf>
    <xf numFmtId="187" fontId="0" fillId="0" borderId="0" xfId="0" applyNumberFormat="1" applyFill="1" applyBorder="1" applyAlignment="1">
      <alignment/>
    </xf>
    <xf numFmtId="0" fontId="84" fillId="0" borderId="0" xfId="53" applyFont="1" applyFill="1" applyAlignment="1">
      <alignment vertical="center"/>
      <protection/>
    </xf>
    <xf numFmtId="43" fontId="84" fillId="0" borderId="0" xfId="43" applyFont="1" applyAlignment="1">
      <alignment horizontal="left" vertical="center"/>
    </xf>
    <xf numFmtId="0" fontId="0" fillId="0" borderId="0" xfId="0" applyFill="1" applyAlignment="1">
      <alignment/>
    </xf>
    <xf numFmtId="0" fontId="69" fillId="0" borderId="0" xfId="0" applyFont="1" applyAlignment="1">
      <alignment/>
    </xf>
    <xf numFmtId="0" fontId="86" fillId="0" borderId="0" xfId="0" applyFont="1" applyAlignment="1">
      <alignment/>
    </xf>
    <xf numFmtId="0" fontId="77" fillId="40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190" fontId="87" fillId="0" borderId="11" xfId="0" applyNumberFormat="1" applyFont="1" applyBorder="1" applyAlignment="1">
      <alignment horizontal="right" vertical="center"/>
    </xf>
    <xf numFmtId="190" fontId="87" fillId="0" borderId="11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191" fontId="86" fillId="0" borderId="0" xfId="0" applyNumberFormat="1" applyFont="1" applyAlignment="1">
      <alignment horizontal="center" vertical="center"/>
    </xf>
    <xf numFmtId="191" fontId="86" fillId="0" borderId="0" xfId="43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7" fillId="0" borderId="11" xfId="0" applyFont="1" applyBorder="1" applyAlignment="1">
      <alignment vertical="center"/>
    </xf>
    <xf numFmtId="187" fontId="86" fillId="0" borderId="0" xfId="0" applyNumberFormat="1" applyFont="1" applyAlignment="1">
      <alignment vertical="center"/>
    </xf>
    <xf numFmtId="192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87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horizontal="left" vertical="center"/>
    </xf>
    <xf numFmtId="190" fontId="88" fillId="41" borderId="11" xfId="0" applyNumberFormat="1" applyFont="1" applyFill="1" applyBorder="1" applyAlignment="1">
      <alignment horizontal="center" vertical="center"/>
    </xf>
    <xf numFmtId="190" fontId="88" fillId="41" borderId="11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69" fillId="0" borderId="40" xfId="0" applyFont="1" applyBorder="1" applyAlignment="1">
      <alignment horizontal="center" vertical="center"/>
    </xf>
    <xf numFmtId="0" fontId="69" fillId="0" borderId="40" xfId="0" applyFont="1" applyBorder="1" applyAlignment="1">
      <alignment vertical="center"/>
    </xf>
    <xf numFmtId="190" fontId="87" fillId="0" borderId="40" xfId="0" applyNumberFormat="1" applyFont="1" applyBorder="1" applyAlignment="1">
      <alignment vertical="center"/>
    </xf>
    <xf numFmtId="190" fontId="77" fillId="5" borderId="41" xfId="0" applyNumberFormat="1" applyFont="1" applyFill="1" applyBorder="1" applyAlignment="1">
      <alignment horizontal="center" vertical="center"/>
    </xf>
    <xf numFmtId="3" fontId="8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193" fontId="69" fillId="0" borderId="0" xfId="43" applyNumberFormat="1" applyFont="1" applyAlignment="1">
      <alignment/>
    </xf>
    <xf numFmtId="192" fontId="69" fillId="0" borderId="0" xfId="0" applyNumberFormat="1" applyFont="1" applyAlignment="1">
      <alignment/>
    </xf>
    <xf numFmtId="0" fontId="71" fillId="0" borderId="0" xfId="0" applyFont="1" applyAlignment="1">
      <alignment/>
    </xf>
    <xf numFmtId="193" fontId="77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89" fontId="69" fillId="0" borderId="0" xfId="0" applyNumberFormat="1" applyFont="1" applyAlignment="1">
      <alignment vertical="center"/>
    </xf>
    <xf numFmtId="189" fontId="69" fillId="0" borderId="0" xfId="0" applyNumberFormat="1" applyFont="1" applyAlignment="1">
      <alignment/>
    </xf>
    <xf numFmtId="194" fontId="69" fillId="0" borderId="0" xfId="0" applyNumberFormat="1" applyFont="1" applyAlignment="1">
      <alignment/>
    </xf>
    <xf numFmtId="0" fontId="49" fillId="0" borderId="0" xfId="0" applyFont="1" applyAlignment="1">
      <alignment/>
    </xf>
    <xf numFmtId="0" fontId="84" fillId="2" borderId="11" xfId="0" applyFont="1" applyFill="1" applyBorder="1" applyAlignment="1">
      <alignment horizontal="center" vertical="center"/>
    </xf>
    <xf numFmtId="49" fontId="84" fillId="2" borderId="11" xfId="0" applyNumberFormat="1" applyFont="1" applyFill="1" applyBorder="1" applyAlignment="1">
      <alignment horizontal="center" vertical="center"/>
    </xf>
    <xf numFmtId="43" fontId="84" fillId="2" borderId="11" xfId="43" applyFont="1" applyFill="1" applyBorder="1" applyAlignment="1">
      <alignment horizontal="center" vertical="center"/>
    </xf>
    <xf numFmtId="43" fontId="84" fillId="2" borderId="11" xfId="43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49" fontId="32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50" applyNumberFormat="1" applyFont="1" applyFill="1" applyBorder="1" applyAlignment="1" applyProtection="1">
      <alignment horizontal="left" vertical="center"/>
      <protection/>
    </xf>
    <xf numFmtId="189" fontId="24" fillId="0" borderId="11" xfId="50" applyNumberFormat="1" applyFont="1" applyFill="1" applyBorder="1" applyAlignment="1" applyProtection="1">
      <alignment vertical="center"/>
      <protection/>
    </xf>
    <xf numFmtId="189" fontId="24" fillId="0" borderId="11" xfId="50" applyNumberFormat="1" applyFont="1" applyFill="1" applyBorder="1" applyAlignment="1" applyProtection="1">
      <alignment horizontal="center" vertical="center"/>
      <protection/>
    </xf>
    <xf numFmtId="43" fontId="76" fillId="0" borderId="11" xfId="43" applyFont="1" applyBorder="1" applyAlignment="1">
      <alignment vertical="center"/>
    </xf>
    <xf numFmtId="43" fontId="76" fillId="0" borderId="11" xfId="43" applyFont="1" applyBorder="1" applyAlignment="1">
      <alignment horizontal="center" vertical="center"/>
    </xf>
    <xf numFmtId="3" fontId="69" fillId="0" borderId="0" xfId="0" applyNumberFormat="1" applyFont="1" applyAlignment="1">
      <alignment horizontal="center"/>
    </xf>
    <xf numFmtId="0" fontId="24" fillId="0" borderId="11" xfId="59" applyNumberFormat="1" applyFont="1" applyFill="1" applyBorder="1" applyAlignment="1" applyProtection="1">
      <alignment horizontal="left" vertical="center"/>
      <protection/>
    </xf>
    <xf numFmtId="189" fontId="24" fillId="0" borderId="11" xfId="59" applyNumberFormat="1" applyFont="1" applyFill="1" applyBorder="1" applyAlignment="1" applyProtection="1">
      <alignment vertical="center"/>
      <protection/>
    </xf>
    <xf numFmtId="189" fontId="24" fillId="0" borderId="11" xfId="59" applyNumberFormat="1" applyFont="1" applyFill="1" applyBorder="1" applyAlignment="1" applyProtection="1">
      <alignment horizontal="center" vertical="center"/>
      <protection/>
    </xf>
    <xf numFmtId="3" fontId="69" fillId="0" borderId="0" xfId="0" applyNumberFormat="1" applyFont="1" applyAlignment="1">
      <alignment/>
    </xf>
    <xf numFmtId="0" fontId="24" fillId="0" borderId="11" xfId="64" applyNumberFormat="1" applyFont="1" applyFill="1" applyBorder="1" applyAlignment="1" applyProtection="1">
      <alignment horizontal="left" vertical="center"/>
      <protection/>
    </xf>
    <xf numFmtId="189" fontId="24" fillId="0" borderId="11" xfId="64" applyNumberFormat="1" applyFont="1" applyFill="1" applyBorder="1" applyAlignment="1" applyProtection="1">
      <alignment vertical="center"/>
      <protection/>
    </xf>
    <xf numFmtId="189" fontId="24" fillId="0" borderId="11" xfId="64" applyNumberFormat="1" applyFont="1" applyFill="1" applyBorder="1" applyAlignment="1" applyProtection="1">
      <alignment horizontal="center" vertical="center"/>
      <protection/>
    </xf>
    <xf numFmtId="189" fontId="24" fillId="0" borderId="11" xfId="65" applyNumberFormat="1" applyFont="1" applyFill="1" applyBorder="1" applyAlignment="1" applyProtection="1">
      <alignment vertical="center"/>
      <protection/>
    </xf>
    <xf numFmtId="189" fontId="24" fillId="0" borderId="11" xfId="65" applyNumberFormat="1" applyFont="1" applyFill="1" applyBorder="1" applyAlignment="1" applyProtection="1">
      <alignment horizontal="center" vertical="center"/>
      <protection/>
    </xf>
    <xf numFmtId="0" fontId="76" fillId="0" borderId="40" xfId="0" applyFont="1" applyBorder="1" applyAlignment="1">
      <alignment horizontal="center" vertical="center"/>
    </xf>
    <xf numFmtId="0" fontId="24" fillId="0" borderId="11" xfId="49" applyNumberFormat="1" applyFont="1" applyFill="1" applyBorder="1" applyAlignment="1" applyProtection="1">
      <alignment horizontal="left" vertical="center" wrapText="1"/>
      <protection/>
    </xf>
    <xf numFmtId="189" fontId="24" fillId="0" borderId="11" xfId="49" applyNumberFormat="1" applyFont="1" applyFill="1" applyBorder="1" applyAlignment="1" applyProtection="1">
      <alignment vertical="center"/>
      <protection/>
    </xf>
    <xf numFmtId="189" fontId="24" fillId="0" borderId="11" xfId="49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 horizontal="left" vertical="center" wrapText="1"/>
    </xf>
    <xf numFmtId="189" fontId="24" fillId="0" borderId="11" xfId="67" applyNumberFormat="1" applyFont="1" applyFill="1" applyBorder="1" applyAlignment="1" applyProtection="1">
      <alignment vertical="center"/>
      <protection/>
    </xf>
    <xf numFmtId="189" fontId="24" fillId="0" borderId="11" xfId="67" applyNumberFormat="1" applyFont="1" applyFill="1" applyBorder="1" applyAlignment="1" applyProtection="1">
      <alignment horizontal="center" vertical="center"/>
      <protection/>
    </xf>
    <xf numFmtId="0" fontId="24" fillId="0" borderId="11" xfId="67" applyNumberFormat="1" applyFont="1" applyFill="1" applyBorder="1" applyAlignment="1" applyProtection="1">
      <alignment horizontal="left" vertical="center" wrapText="1" shrinkToFit="1"/>
      <protection/>
    </xf>
    <xf numFmtId="189" fontId="24" fillId="0" borderId="11" xfId="63" applyNumberFormat="1" applyFont="1" applyFill="1" applyBorder="1" applyAlignment="1" applyProtection="1">
      <alignment vertical="center"/>
      <protection/>
    </xf>
    <xf numFmtId="0" fontId="24" fillId="0" borderId="11" xfId="47" applyNumberFormat="1" applyFont="1" applyFill="1" applyBorder="1" applyAlignment="1" applyProtection="1">
      <alignment horizontal="left" vertical="center"/>
      <protection/>
    </xf>
    <xf numFmtId="189" fontId="24" fillId="0" borderId="11" xfId="47" applyNumberFormat="1" applyFont="1" applyFill="1" applyBorder="1" applyAlignment="1" applyProtection="1">
      <alignment vertical="center"/>
      <protection/>
    </xf>
    <xf numFmtId="0" fontId="24" fillId="0" borderId="11" xfId="48" applyNumberFormat="1" applyFont="1" applyFill="1" applyBorder="1" applyAlignment="1" applyProtection="1">
      <alignment horizontal="left" vertical="center"/>
      <protection/>
    </xf>
    <xf numFmtId="189" fontId="24" fillId="0" borderId="11" xfId="58" applyNumberFormat="1" applyFont="1" applyFill="1" applyBorder="1" applyAlignment="1" applyProtection="1">
      <alignment vertical="center"/>
      <protection/>
    </xf>
    <xf numFmtId="3" fontId="76" fillId="0" borderId="0" xfId="0" applyNumberFormat="1" applyFont="1" applyAlignment="1">
      <alignment vertical="center"/>
    </xf>
    <xf numFmtId="0" fontId="24" fillId="0" borderId="11" xfId="61" applyNumberFormat="1" applyFont="1" applyFill="1" applyBorder="1" applyAlignment="1" applyProtection="1">
      <alignment horizontal="left" vertical="center"/>
      <protection/>
    </xf>
    <xf numFmtId="189" fontId="24" fillId="0" borderId="11" xfId="61" applyNumberFormat="1" applyFont="1" applyFill="1" applyBorder="1" applyAlignment="1" applyProtection="1">
      <alignment vertical="center"/>
      <protection/>
    </xf>
    <xf numFmtId="0" fontId="24" fillId="0" borderId="11" xfId="55" applyNumberFormat="1" applyFont="1" applyFill="1" applyBorder="1" applyAlignment="1" applyProtection="1">
      <alignment horizontal="left" vertical="center"/>
      <protection/>
    </xf>
    <xf numFmtId="189" fontId="24" fillId="0" borderId="11" xfId="48" applyNumberFormat="1" applyFont="1" applyFill="1" applyBorder="1" applyAlignment="1" applyProtection="1">
      <alignment vertical="center"/>
      <protection/>
    </xf>
    <xf numFmtId="3" fontId="69" fillId="0" borderId="0" xfId="0" applyNumberFormat="1" applyFont="1" applyAlignment="1">
      <alignment vertical="center"/>
    </xf>
    <xf numFmtId="0" fontId="24" fillId="0" borderId="11" xfId="56" applyNumberFormat="1" applyFont="1" applyFill="1" applyBorder="1" applyAlignment="1" applyProtection="1">
      <alignment horizontal="left" vertical="center"/>
      <protection/>
    </xf>
    <xf numFmtId="189" fontId="24" fillId="0" borderId="11" xfId="60" applyNumberFormat="1" applyFont="1" applyFill="1" applyBorder="1" applyAlignment="1" applyProtection="1">
      <alignment vertical="center"/>
      <protection/>
    </xf>
    <xf numFmtId="189" fontId="24" fillId="0" borderId="11" xfId="61" applyNumberFormat="1" applyFont="1" applyFill="1" applyBorder="1" applyAlignment="1" applyProtection="1">
      <alignment horizontal="center" vertical="center"/>
      <protection/>
    </xf>
    <xf numFmtId="189" fontId="24" fillId="0" borderId="11" xfId="56" applyNumberFormat="1" applyFont="1" applyFill="1" applyBorder="1" applyAlignment="1" applyProtection="1">
      <alignment vertical="center"/>
      <protection/>
    </xf>
    <xf numFmtId="0" fontId="26" fillId="0" borderId="11" xfId="62" applyNumberFormat="1" applyFont="1" applyFill="1" applyBorder="1" applyAlignment="1" applyProtection="1">
      <alignment horizontal="left" vertical="center"/>
      <protection/>
    </xf>
    <xf numFmtId="189" fontId="24" fillId="0" borderId="11" xfId="57" applyNumberFormat="1" applyFont="1" applyFill="1" applyBorder="1" applyAlignment="1" applyProtection="1">
      <alignment vertical="center"/>
      <protection/>
    </xf>
    <xf numFmtId="49" fontId="32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40" xfId="51" applyNumberFormat="1" applyFont="1" applyFill="1" applyBorder="1" applyAlignment="1" applyProtection="1">
      <alignment horizontal="left" vertical="center" wrapText="1"/>
      <protection/>
    </xf>
    <xf numFmtId="189" fontId="24" fillId="0" borderId="11" xfId="55" applyNumberFormat="1" applyFont="1" applyFill="1" applyBorder="1" applyAlignment="1" applyProtection="1">
      <alignment vertical="center"/>
      <protection/>
    </xf>
    <xf numFmtId="0" fontId="26" fillId="0" borderId="11" xfId="54" applyNumberFormat="1" applyFont="1" applyFill="1" applyBorder="1" applyAlignment="1" applyProtection="1">
      <alignment horizontal="left" vertical="center" wrapText="1"/>
      <protection/>
    </xf>
    <xf numFmtId="189" fontId="24" fillId="0" borderId="11" xfId="62" applyNumberFormat="1" applyFont="1" applyFill="1" applyBorder="1" applyAlignment="1" applyProtection="1">
      <alignment vertical="center"/>
      <protection/>
    </xf>
    <xf numFmtId="189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11" xfId="66" applyNumberFormat="1" applyFont="1" applyFill="1" applyBorder="1" applyAlignment="1" applyProtection="1">
      <alignment horizontal="left" vertical="center"/>
      <protection/>
    </xf>
    <xf numFmtId="189" fontId="24" fillId="0" borderId="11" xfId="66" applyNumberFormat="1" applyFont="1" applyFill="1" applyBorder="1" applyAlignment="1" applyProtection="1">
      <alignment vertical="center"/>
      <protection/>
    </xf>
    <xf numFmtId="189" fontId="24" fillId="0" borderId="11" xfId="54" applyNumberFormat="1" applyFont="1" applyFill="1" applyBorder="1" applyAlignment="1" applyProtection="1">
      <alignment vertical="center"/>
      <protection/>
    </xf>
    <xf numFmtId="189" fontId="24" fillId="0" borderId="11" xfId="54" applyNumberFormat="1" applyFont="1" applyFill="1" applyBorder="1" applyAlignment="1" applyProtection="1">
      <alignment horizontal="center" vertical="center"/>
      <protection/>
    </xf>
    <xf numFmtId="189" fontId="24" fillId="0" borderId="40" xfId="51" applyNumberFormat="1" applyFont="1" applyFill="1" applyBorder="1" applyAlignment="1" applyProtection="1">
      <alignment vertical="center"/>
      <protection/>
    </xf>
    <xf numFmtId="189" fontId="24" fillId="0" borderId="40" xfId="54" applyNumberFormat="1" applyFont="1" applyFill="1" applyBorder="1" applyAlignment="1" applyProtection="1">
      <alignment horizontal="center" vertical="center"/>
      <protection/>
    </xf>
    <xf numFmtId="43" fontId="76" fillId="0" borderId="40" xfId="43" applyFont="1" applyBorder="1" applyAlignment="1">
      <alignment vertical="center"/>
    </xf>
    <xf numFmtId="43" fontId="76" fillId="0" borderId="40" xfId="43" applyFont="1" applyBorder="1" applyAlignment="1">
      <alignment horizontal="center" vertical="center"/>
    </xf>
    <xf numFmtId="189" fontId="9" fillId="0" borderId="11" xfId="51" applyNumberFormat="1" applyFont="1" applyFill="1" applyBorder="1" applyAlignment="1" applyProtection="1">
      <alignment vertical="center"/>
      <protection/>
    </xf>
    <xf numFmtId="43" fontId="84" fillId="0" borderId="11" xfId="43" applyFont="1" applyBorder="1" applyAlignment="1">
      <alignment vertical="center"/>
    </xf>
    <xf numFmtId="0" fontId="76" fillId="0" borderId="18" xfId="0" applyFont="1" applyBorder="1" applyAlignment="1">
      <alignment horizontal="center" vertical="center"/>
    </xf>
    <xf numFmtId="195" fontId="76" fillId="0" borderId="18" xfId="0" applyNumberFormat="1" applyFont="1" applyBorder="1" applyAlignment="1">
      <alignment horizontal="center" vertical="center"/>
    </xf>
    <xf numFmtId="0" fontId="76" fillId="0" borderId="18" xfId="0" applyFont="1" applyBorder="1" applyAlignment="1">
      <alignment horizontal="left" vertical="center"/>
    </xf>
    <xf numFmtId="189" fontId="24" fillId="0" borderId="18" xfId="0" applyNumberFormat="1" applyFont="1" applyBorder="1" applyAlignment="1">
      <alignment vertical="center"/>
    </xf>
    <xf numFmtId="43" fontId="76" fillId="0" borderId="18" xfId="43" applyFont="1" applyBorder="1" applyAlignment="1">
      <alignment horizontal="center" vertical="center"/>
    </xf>
    <xf numFmtId="43" fontId="84" fillId="0" borderId="41" xfId="43" applyFont="1" applyBorder="1" applyAlignment="1">
      <alignment vertical="center"/>
    </xf>
    <xf numFmtId="43" fontId="84" fillId="0" borderId="41" xfId="43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43" fontId="89" fillId="0" borderId="0" xfId="43" applyFont="1" applyAlignment="1">
      <alignment/>
    </xf>
    <xf numFmtId="43" fontId="76" fillId="0" borderId="0" xfId="43" applyFont="1" applyAlignment="1">
      <alignment/>
    </xf>
    <xf numFmtId="43" fontId="72" fillId="2" borderId="11" xfId="43" applyFont="1" applyFill="1" applyBorder="1" applyAlignment="1">
      <alignment horizontal="center" vertical="center" wrapText="1"/>
    </xf>
    <xf numFmtId="43" fontId="84" fillId="0" borderId="11" xfId="43" applyFont="1" applyBorder="1" applyAlignment="1">
      <alignment horizontal="center" vertical="center"/>
    </xf>
    <xf numFmtId="0" fontId="5" fillId="0" borderId="0" xfId="68" applyNumberFormat="1" applyFont="1" applyFill="1" applyBorder="1" applyAlignment="1" applyProtection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84" fillId="0" borderId="29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9" fillId="38" borderId="31" xfId="53" applyFont="1" applyFill="1" applyBorder="1" applyAlignment="1">
      <alignment horizontal="center"/>
      <protection/>
    </xf>
    <xf numFmtId="0" fontId="9" fillId="38" borderId="32" xfId="53" applyFont="1" applyFill="1" applyBorder="1" applyAlignment="1">
      <alignment horizontal="center"/>
      <protection/>
    </xf>
    <xf numFmtId="0" fontId="9" fillId="38" borderId="29" xfId="53" applyFont="1" applyFill="1" applyBorder="1" applyAlignment="1">
      <alignment horizontal="center"/>
      <protection/>
    </xf>
    <xf numFmtId="0" fontId="9" fillId="38" borderId="36" xfId="53" applyFont="1" applyFill="1" applyBorder="1" applyAlignment="1">
      <alignment horizontal="center"/>
      <protection/>
    </xf>
    <xf numFmtId="0" fontId="9" fillId="38" borderId="28" xfId="53" applyFont="1" applyFill="1" applyBorder="1" applyAlignment="1">
      <alignment horizontal="center"/>
      <protection/>
    </xf>
    <xf numFmtId="0" fontId="9" fillId="38" borderId="42" xfId="53" applyFont="1" applyFill="1" applyBorder="1" applyAlignment="1">
      <alignment horizontal="center"/>
      <protection/>
    </xf>
    <xf numFmtId="0" fontId="0" fillId="42" borderId="33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41" borderId="43" xfId="0" applyFont="1" applyFill="1" applyBorder="1" applyAlignment="1">
      <alignment horizontal="center" vertical="center"/>
    </xf>
    <xf numFmtId="0" fontId="77" fillId="41" borderId="12" xfId="0" applyFont="1" applyFill="1" applyBorder="1" applyAlignment="1">
      <alignment horizontal="center" vertical="center"/>
    </xf>
    <xf numFmtId="0" fontId="77" fillId="5" borderId="44" xfId="0" applyFont="1" applyFill="1" applyBorder="1" applyAlignment="1">
      <alignment horizontal="center" vertical="center"/>
    </xf>
    <xf numFmtId="0" fontId="77" fillId="5" borderId="45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9" fillId="38" borderId="30" xfId="53" applyFont="1" applyFill="1" applyBorder="1" applyAlignment="1">
      <alignment horizontal="center"/>
      <protection/>
    </xf>
    <xf numFmtId="0" fontId="67" fillId="42" borderId="31" xfId="0" applyFont="1" applyFill="1" applyBorder="1" applyAlignment="1">
      <alignment horizontal="center"/>
    </xf>
    <xf numFmtId="0" fontId="67" fillId="42" borderId="30" xfId="0" applyFont="1" applyFill="1" applyBorder="1" applyAlignment="1">
      <alignment horizontal="center"/>
    </xf>
    <xf numFmtId="0" fontId="9" fillId="38" borderId="32" xfId="53" applyFont="1" applyFill="1" applyBorder="1" applyAlignment="1">
      <alignment horizontal="center" vertical="center"/>
      <protection/>
    </xf>
    <xf numFmtId="0" fontId="9" fillId="38" borderId="30" xfId="53" applyFont="1" applyFill="1" applyBorder="1" applyAlignment="1">
      <alignment horizontal="center" vertical="center"/>
      <protection/>
    </xf>
    <xf numFmtId="0" fontId="85" fillId="38" borderId="31" xfId="53" applyFont="1" applyFill="1" applyBorder="1" applyAlignment="1">
      <alignment horizontal="center"/>
      <protection/>
    </xf>
    <xf numFmtId="0" fontId="85" fillId="38" borderId="32" xfId="53" applyFont="1" applyFill="1" applyBorder="1" applyAlignment="1">
      <alignment horizontal="center"/>
      <protection/>
    </xf>
    <xf numFmtId="0" fontId="85" fillId="38" borderId="30" xfId="53" applyFont="1" applyFill="1" applyBorder="1" applyAlignment="1">
      <alignment horizontal="center"/>
      <protection/>
    </xf>
  </cellXfs>
  <cellStyles count="7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กติ 11" xfId="47"/>
    <cellStyle name="ปกติ 12" xfId="48"/>
    <cellStyle name="ปกติ 15" xfId="49"/>
    <cellStyle name="ปกติ 16" xfId="50"/>
    <cellStyle name="ปกติ 17" xfId="51"/>
    <cellStyle name="ปกติ 2" xfId="52"/>
    <cellStyle name="ปกติ 2 2" xfId="53"/>
    <cellStyle name="ปกติ 20" xfId="54"/>
    <cellStyle name="ปกติ 21" xfId="55"/>
    <cellStyle name="ปกติ 23" xfId="56"/>
    <cellStyle name="ปกติ 25" xfId="57"/>
    <cellStyle name="ปกติ 28" xfId="58"/>
    <cellStyle name="ปกติ 3" xfId="59"/>
    <cellStyle name="ปกติ 30" xfId="60"/>
    <cellStyle name="ปกติ 32" xfId="61"/>
    <cellStyle name="ปกติ 33" xfId="62"/>
    <cellStyle name="ปกติ 34" xfId="63"/>
    <cellStyle name="ปกติ 4" xfId="64"/>
    <cellStyle name="ปกติ 6" xfId="65"/>
    <cellStyle name="ปกติ 7" xfId="66"/>
    <cellStyle name="ปกติ 8" xfId="67"/>
    <cellStyle name="ปกติ 9" xfId="68"/>
    <cellStyle name="ปกติ_Sheet1" xfId="69"/>
    <cellStyle name="ปกติ_Sheet1 2" xfId="70"/>
    <cellStyle name="ปกติ_Sheet2 2" xfId="71"/>
    <cellStyle name="ปกติ_ประมวลผล_2 2" xfId="72"/>
    <cellStyle name="ปกติ_ประมวลผล-เข้า 2" xfId="73"/>
    <cellStyle name="ปกติ_ประมวลผลเข้า_3 2" xfId="74"/>
    <cellStyle name="ปกติ_ประมวลออก_1" xfId="75"/>
    <cellStyle name="ปกติ_ประมวลออก_2 2" xfId="76"/>
    <cellStyle name="ป้อนค่า" xfId="77"/>
    <cellStyle name="ปานกลาง" xfId="78"/>
    <cellStyle name="ผลรวม" xfId="79"/>
    <cellStyle name="Currency" xfId="80"/>
    <cellStyle name="Currency [0]" xfId="81"/>
    <cellStyle name="ส่วนที่ถูกเน้น1" xfId="82"/>
    <cellStyle name="ส่วนที่ถูกเน้น2" xfId="83"/>
    <cellStyle name="ส่วนที่ถูกเน้น3" xfId="84"/>
    <cellStyle name="ส่วนที่ถูกเน้น4" xfId="85"/>
    <cellStyle name="ส่วนที่ถูกเน้น5" xfId="86"/>
    <cellStyle name="ส่วนที่ถูกเน้น6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28125" style="2" customWidth="1"/>
    <col min="2" max="2" width="37.57421875" style="1" customWidth="1"/>
    <col min="3" max="3" width="9.140625" style="2" customWidth="1"/>
    <col min="4" max="4" width="19.421875" style="70" customWidth="1"/>
    <col min="5" max="5" width="21.28125" style="3" customWidth="1"/>
    <col min="6" max="6" width="6.00390625" style="1" customWidth="1"/>
    <col min="7" max="7" width="10.28125" style="1" customWidth="1"/>
    <col min="8" max="8" width="27.00390625" style="1" customWidth="1"/>
    <col min="9" max="9" width="14.28125" style="1" customWidth="1"/>
    <col min="10" max="10" width="14.140625" style="1" customWidth="1"/>
    <col min="11" max="11" width="6.00390625" style="1" customWidth="1"/>
    <col min="12" max="12" width="16.28125" style="1" customWidth="1"/>
    <col min="13" max="16384" width="9.140625" style="1" customWidth="1"/>
  </cols>
  <sheetData>
    <row r="1" spans="1:12" ht="23.25" customHeight="1">
      <c r="A1" s="26" t="s">
        <v>62</v>
      </c>
      <c r="B1" s="26"/>
      <c r="C1" s="26"/>
      <c r="D1" s="78"/>
      <c r="E1" s="26"/>
      <c r="F1" s="344" t="s">
        <v>63</v>
      </c>
      <c r="G1" s="344"/>
      <c r="H1" s="344"/>
      <c r="I1" s="344"/>
      <c r="J1" s="344"/>
      <c r="K1" s="344"/>
      <c r="L1" s="344"/>
    </row>
    <row r="2" spans="1:12" ht="23.25" customHeight="1">
      <c r="A2" s="26" t="s">
        <v>64</v>
      </c>
      <c r="B2" s="26"/>
      <c r="C2" s="26"/>
      <c r="D2" s="78"/>
      <c r="E2" s="26"/>
      <c r="F2" s="344" t="s">
        <v>65</v>
      </c>
      <c r="G2" s="344"/>
      <c r="H2" s="344"/>
      <c r="I2" s="344"/>
      <c r="J2" s="344"/>
      <c r="K2" s="344"/>
      <c r="L2" s="344"/>
    </row>
    <row r="3" spans="1:12" ht="23.25" customHeight="1">
      <c r="A3" s="26" t="s">
        <v>122</v>
      </c>
      <c r="B3" s="26"/>
      <c r="C3" s="26"/>
      <c r="D3" s="78"/>
      <c r="E3" s="26"/>
      <c r="F3" s="344" t="s">
        <v>103</v>
      </c>
      <c r="G3" s="344"/>
      <c r="H3" s="344"/>
      <c r="I3" s="344"/>
      <c r="J3" s="344"/>
      <c r="K3" s="344"/>
      <c r="L3" s="344"/>
    </row>
    <row r="4" spans="6:12" ht="23.25" customHeight="1">
      <c r="F4" s="4"/>
      <c r="G4" s="4"/>
      <c r="H4" s="4"/>
      <c r="I4" s="4"/>
      <c r="J4" s="4"/>
      <c r="K4" s="4"/>
      <c r="L4" s="4"/>
    </row>
    <row r="5" spans="1:12" ht="30" customHeight="1">
      <c r="A5" s="27" t="s">
        <v>66</v>
      </c>
      <c r="B5" s="28" t="s">
        <v>67</v>
      </c>
      <c r="C5" s="28" t="s">
        <v>68</v>
      </c>
      <c r="D5" s="79" t="s">
        <v>91</v>
      </c>
      <c r="E5" s="89" t="s">
        <v>92</v>
      </c>
      <c r="F5" s="5" t="s">
        <v>66</v>
      </c>
      <c r="G5" s="6" t="s">
        <v>69</v>
      </c>
      <c r="H5" s="7" t="s">
        <v>70</v>
      </c>
      <c r="I5" s="8" t="s">
        <v>71</v>
      </c>
      <c r="J5" s="8" t="s">
        <v>0</v>
      </c>
      <c r="K5" s="8" t="s">
        <v>72</v>
      </c>
      <c r="L5" s="8" t="s">
        <v>73</v>
      </c>
    </row>
    <row r="6" spans="1:12" ht="23.25" customHeight="1">
      <c r="A6" s="29">
        <v>1</v>
      </c>
      <c r="B6" s="30" t="s">
        <v>94</v>
      </c>
      <c r="C6" s="31">
        <v>2710</v>
      </c>
      <c r="D6" s="90">
        <f>49801836.286/1000</f>
        <v>49801.836286</v>
      </c>
      <c r="E6" s="91">
        <f>1187569041.09/1000000</f>
        <v>1187.56904109</v>
      </c>
      <c r="F6" s="58">
        <v>1</v>
      </c>
      <c r="G6" s="59" t="s">
        <v>25</v>
      </c>
      <c r="H6" s="60" t="s">
        <v>74</v>
      </c>
      <c r="I6" s="10">
        <v>9343984.48</v>
      </c>
      <c r="J6" s="10">
        <v>11134267</v>
      </c>
      <c r="K6" s="59" t="s">
        <v>11</v>
      </c>
      <c r="L6" s="10">
        <v>211158435</v>
      </c>
    </row>
    <row r="7" spans="1:14" ht="23.25" customHeight="1">
      <c r="A7" s="9">
        <v>2</v>
      </c>
      <c r="B7" s="30" t="s">
        <v>123</v>
      </c>
      <c r="C7" s="31">
        <v>8703</v>
      </c>
      <c r="D7" s="80">
        <f>161951/1000</f>
        <v>161.951</v>
      </c>
      <c r="E7" s="91">
        <f>59415912.61/1000000</f>
        <v>59.41591261</v>
      </c>
      <c r="F7" s="58">
        <v>2</v>
      </c>
      <c r="G7" s="59" t="s">
        <v>22</v>
      </c>
      <c r="H7" s="60" t="s">
        <v>75</v>
      </c>
      <c r="I7" s="10">
        <v>3632266.04</v>
      </c>
      <c r="J7" s="10">
        <v>4832425</v>
      </c>
      <c r="K7" s="59" t="s">
        <v>11</v>
      </c>
      <c r="L7" s="10">
        <v>69977179</v>
      </c>
      <c r="M7" s="11"/>
      <c r="N7" s="2"/>
    </row>
    <row r="8" spans="1:12" ht="23.25" customHeight="1">
      <c r="A8" s="9">
        <v>3</v>
      </c>
      <c r="B8" s="32" t="s">
        <v>124</v>
      </c>
      <c r="C8" s="31">
        <v>2106</v>
      </c>
      <c r="D8" s="80">
        <f>959134.29/1000</f>
        <v>959.1342900000001</v>
      </c>
      <c r="E8" s="91">
        <f>46596469.36/1000000</f>
        <v>46.59646936</v>
      </c>
      <c r="F8" s="58">
        <v>3</v>
      </c>
      <c r="G8" s="59" t="s">
        <v>26</v>
      </c>
      <c r="H8" s="60" t="s">
        <v>76</v>
      </c>
      <c r="I8" s="10">
        <v>1531490</v>
      </c>
      <c r="J8" s="10">
        <v>1630000</v>
      </c>
      <c r="K8" s="59" t="s">
        <v>11</v>
      </c>
      <c r="L8" s="10">
        <v>20452388</v>
      </c>
    </row>
    <row r="9" spans="1:12" ht="23.25" customHeight="1">
      <c r="A9" s="29">
        <v>4</v>
      </c>
      <c r="B9" s="33" t="s">
        <v>78</v>
      </c>
      <c r="C9" s="31">
        <v>2922</v>
      </c>
      <c r="D9" s="80">
        <f>617778.68/1000</f>
        <v>617.77868</v>
      </c>
      <c r="E9" s="91">
        <f>46109090.22/1000000</f>
        <v>46.10909022</v>
      </c>
      <c r="F9" s="58">
        <v>4</v>
      </c>
      <c r="G9" s="59" t="s">
        <v>21</v>
      </c>
      <c r="H9" s="60" t="s">
        <v>77</v>
      </c>
      <c r="I9" s="10">
        <v>535350.78</v>
      </c>
      <c r="J9" s="10">
        <v>723447</v>
      </c>
      <c r="K9" s="59" t="s">
        <v>11</v>
      </c>
      <c r="L9" s="10">
        <v>20161098</v>
      </c>
    </row>
    <row r="10" spans="1:12" ht="23.25" customHeight="1">
      <c r="A10" s="9">
        <v>5</v>
      </c>
      <c r="B10" s="34" t="s">
        <v>81</v>
      </c>
      <c r="C10" s="31">
        <v>7214</v>
      </c>
      <c r="D10" s="80">
        <f>2353262.64/1000</f>
        <v>2353.26264</v>
      </c>
      <c r="E10" s="91">
        <f>45368024.57/1000000</f>
        <v>45.36802457</v>
      </c>
      <c r="F10" s="58">
        <v>5</v>
      </c>
      <c r="G10" s="59" t="s">
        <v>55</v>
      </c>
      <c r="H10" s="60" t="s">
        <v>104</v>
      </c>
      <c r="I10" s="10">
        <v>166615.44</v>
      </c>
      <c r="J10" s="10">
        <v>9256</v>
      </c>
      <c r="K10" s="59" t="s">
        <v>1</v>
      </c>
      <c r="L10" s="10">
        <v>19472354</v>
      </c>
    </row>
    <row r="11" spans="1:12" ht="23.25" customHeight="1">
      <c r="A11" s="9">
        <v>6</v>
      </c>
      <c r="B11" s="34" t="s">
        <v>99</v>
      </c>
      <c r="C11" s="31">
        <v>3923</v>
      </c>
      <c r="D11" s="80">
        <f>595676.743/1000</f>
        <v>595.676743</v>
      </c>
      <c r="E11" s="91">
        <f>44869955.22/1000000</f>
        <v>44.86995522</v>
      </c>
      <c r="F11" s="58">
        <v>6</v>
      </c>
      <c r="G11" s="59" t="s">
        <v>24</v>
      </c>
      <c r="H11" s="60" t="s">
        <v>90</v>
      </c>
      <c r="I11" s="10">
        <v>300875.264</v>
      </c>
      <c r="J11" s="10">
        <v>349210</v>
      </c>
      <c r="K11" s="59" t="s">
        <v>11</v>
      </c>
      <c r="L11" s="10">
        <v>17661020</v>
      </c>
    </row>
    <row r="12" spans="1:12" ht="23.25" customHeight="1">
      <c r="A12" s="29">
        <v>7</v>
      </c>
      <c r="B12" s="30" t="s">
        <v>104</v>
      </c>
      <c r="C12" s="31">
        <v>8507</v>
      </c>
      <c r="D12" s="80">
        <f>338629.26/1000</f>
        <v>338.62926</v>
      </c>
      <c r="E12" s="91">
        <f>39705606.15/1000000</f>
        <v>39.70560615</v>
      </c>
      <c r="F12" s="58">
        <v>7</v>
      </c>
      <c r="G12" s="59" t="s">
        <v>31</v>
      </c>
      <c r="H12" s="60" t="s">
        <v>78</v>
      </c>
      <c r="I12" s="10">
        <v>872899</v>
      </c>
      <c r="J12" s="10">
        <v>221177</v>
      </c>
      <c r="K12" s="59" t="s">
        <v>2</v>
      </c>
      <c r="L12" s="10">
        <v>15992643</v>
      </c>
    </row>
    <row r="13" spans="1:12" ht="23.25" customHeight="1">
      <c r="A13" s="9">
        <v>8</v>
      </c>
      <c r="B13" s="35" t="s">
        <v>125</v>
      </c>
      <c r="C13" s="31">
        <v>2309</v>
      </c>
      <c r="D13" s="80">
        <f>2347008.6/1000</f>
        <v>2347.0086</v>
      </c>
      <c r="E13" s="91">
        <f>37493750.33/1000000</f>
        <v>37.49375033</v>
      </c>
      <c r="F13" s="58">
        <v>8</v>
      </c>
      <c r="G13" s="59" t="s">
        <v>47</v>
      </c>
      <c r="H13" s="60" t="s">
        <v>81</v>
      </c>
      <c r="I13" s="10">
        <v>221176.4</v>
      </c>
      <c r="J13" s="10">
        <v>791198</v>
      </c>
      <c r="K13" s="59" t="s">
        <v>2</v>
      </c>
      <c r="L13" s="10">
        <v>14839737</v>
      </c>
    </row>
    <row r="14" spans="1:12" ht="23.25" customHeight="1">
      <c r="A14" s="9">
        <v>9</v>
      </c>
      <c r="B14" s="30" t="s">
        <v>86</v>
      </c>
      <c r="C14" s="31">
        <v>8701</v>
      </c>
      <c r="D14" s="80">
        <f>288596/1000</f>
        <v>288.596</v>
      </c>
      <c r="E14" s="91">
        <f>27735744.57/1000000</f>
        <v>27.73574457</v>
      </c>
      <c r="F14" s="58">
        <v>9</v>
      </c>
      <c r="G14" s="59" t="s">
        <v>57</v>
      </c>
      <c r="H14" s="60" t="s">
        <v>83</v>
      </c>
      <c r="I14" s="10">
        <v>40030</v>
      </c>
      <c r="J14" s="10">
        <v>12</v>
      </c>
      <c r="K14" s="59" t="s">
        <v>1</v>
      </c>
      <c r="L14" s="10">
        <v>14689694</v>
      </c>
    </row>
    <row r="15" spans="1:12" ht="23.25" customHeight="1">
      <c r="A15" s="29">
        <v>10</v>
      </c>
      <c r="B15" s="34" t="s">
        <v>85</v>
      </c>
      <c r="C15" s="31">
        <v>2713</v>
      </c>
      <c r="D15" s="80">
        <f>1627940/1000</f>
        <v>1627.94</v>
      </c>
      <c r="E15" s="91">
        <f>26221282.43/1000000</f>
        <v>26.22128243</v>
      </c>
      <c r="F15" s="58">
        <v>10</v>
      </c>
      <c r="G15" s="59" t="s">
        <v>20</v>
      </c>
      <c r="H15" s="60" t="s">
        <v>105</v>
      </c>
      <c r="I15" s="10">
        <v>791197.06</v>
      </c>
      <c r="J15" s="10">
        <v>1044000</v>
      </c>
      <c r="K15" s="59" t="s">
        <v>11</v>
      </c>
      <c r="L15" s="10">
        <v>13579986</v>
      </c>
    </row>
    <row r="16" spans="1:12" ht="24.75" customHeight="1">
      <c r="A16" s="36"/>
      <c r="B16" s="36" t="s">
        <v>80</v>
      </c>
      <c r="C16" s="9"/>
      <c r="D16" s="86">
        <f>SUM(D6:D15)</f>
        <v>59091.813499</v>
      </c>
      <c r="E16" s="92">
        <f>SUM(E6:E15)</f>
        <v>1561.08487655</v>
      </c>
      <c r="F16" s="58">
        <v>11</v>
      </c>
      <c r="G16" s="59" t="s">
        <v>56</v>
      </c>
      <c r="H16" s="60" t="s">
        <v>86</v>
      </c>
      <c r="I16" s="10">
        <v>44320</v>
      </c>
      <c r="J16" s="10">
        <v>523</v>
      </c>
      <c r="K16" s="59" t="s">
        <v>1</v>
      </c>
      <c r="L16" s="10">
        <v>13423384</v>
      </c>
    </row>
    <row r="17" spans="1:12" ht="23.25" customHeight="1">
      <c r="A17" s="12"/>
      <c r="B17" s="13" t="s">
        <v>4</v>
      </c>
      <c r="C17" s="36"/>
      <c r="D17" s="81">
        <v>52048.54</v>
      </c>
      <c r="E17" s="93">
        <v>1302.78</v>
      </c>
      <c r="F17" s="58">
        <v>12</v>
      </c>
      <c r="G17" s="59" t="s">
        <v>19</v>
      </c>
      <c r="H17" s="60" t="s">
        <v>79</v>
      </c>
      <c r="I17" s="10">
        <v>751680</v>
      </c>
      <c r="J17" s="10">
        <v>803880</v>
      </c>
      <c r="K17" s="59" t="s">
        <v>2</v>
      </c>
      <c r="L17" s="10">
        <v>12834900</v>
      </c>
    </row>
    <row r="18" spans="1:12" ht="28.5" customHeight="1">
      <c r="A18" s="14">
        <v>11</v>
      </c>
      <c r="B18" s="14" t="s">
        <v>61</v>
      </c>
      <c r="C18" s="37"/>
      <c r="D18" s="94">
        <v>111140.35</v>
      </c>
      <c r="E18" s="95">
        <f>2863862013.93/1000000</f>
        <v>2863.8620139299996</v>
      </c>
      <c r="F18" s="58">
        <v>13</v>
      </c>
      <c r="G18" s="59" t="s">
        <v>42</v>
      </c>
      <c r="H18" s="60" t="s">
        <v>43</v>
      </c>
      <c r="I18" s="10">
        <v>133140</v>
      </c>
      <c r="J18" s="10">
        <v>2494981</v>
      </c>
      <c r="K18" s="59" t="s">
        <v>2</v>
      </c>
      <c r="L18" s="10">
        <v>12241059</v>
      </c>
    </row>
    <row r="19" spans="1:12" ht="23.25" customHeight="1">
      <c r="A19" s="19"/>
      <c r="B19" s="20"/>
      <c r="C19" s="19"/>
      <c r="D19" s="73"/>
      <c r="E19" s="21"/>
      <c r="F19" s="58">
        <v>14</v>
      </c>
      <c r="G19" s="59" t="s">
        <v>9</v>
      </c>
      <c r="H19" s="61" t="s">
        <v>10</v>
      </c>
      <c r="I19" s="10">
        <v>819880</v>
      </c>
      <c r="J19" s="10">
        <v>235993</v>
      </c>
      <c r="K19" s="59" t="s">
        <v>2</v>
      </c>
      <c r="L19" s="10">
        <v>11443223</v>
      </c>
    </row>
    <row r="20" spans="2:12" ht="23.25" customHeight="1">
      <c r="B20" s="22"/>
      <c r="C20" s="19"/>
      <c r="D20" s="74"/>
      <c r="E20" s="23"/>
      <c r="F20" s="58">
        <v>15</v>
      </c>
      <c r="G20" s="59" t="s">
        <v>18</v>
      </c>
      <c r="H20" s="61" t="s">
        <v>87</v>
      </c>
      <c r="I20" s="10">
        <v>2491073.43</v>
      </c>
      <c r="J20" s="10">
        <v>806810</v>
      </c>
      <c r="K20" s="59" t="s">
        <v>2</v>
      </c>
      <c r="L20" s="10">
        <v>10705492</v>
      </c>
    </row>
    <row r="21" spans="2:12" ht="23.25" customHeight="1">
      <c r="B21" s="22"/>
      <c r="C21" s="24"/>
      <c r="D21" s="57"/>
      <c r="E21" s="18"/>
      <c r="F21" s="58">
        <v>16</v>
      </c>
      <c r="G21" s="59" t="s">
        <v>48</v>
      </c>
      <c r="H21" s="61" t="s">
        <v>81</v>
      </c>
      <c r="I21" s="10">
        <v>235993.76</v>
      </c>
      <c r="J21" s="10">
        <v>553552</v>
      </c>
      <c r="K21" s="59" t="s">
        <v>2</v>
      </c>
      <c r="L21" s="10">
        <v>10526403</v>
      </c>
    </row>
    <row r="22" spans="2:12" ht="23.25" customHeight="1">
      <c r="B22" s="22"/>
      <c r="C22" s="19"/>
      <c r="D22" s="72"/>
      <c r="E22" s="23"/>
      <c r="F22" s="58">
        <v>17</v>
      </c>
      <c r="G22" s="59" t="s">
        <v>38</v>
      </c>
      <c r="H22" s="61" t="s">
        <v>97</v>
      </c>
      <c r="I22" s="10">
        <v>836810</v>
      </c>
      <c r="J22" s="10">
        <v>145229</v>
      </c>
      <c r="K22" s="59" t="s">
        <v>2</v>
      </c>
      <c r="L22" s="10">
        <v>10352576</v>
      </c>
    </row>
    <row r="23" spans="2:12" ht="23.25" customHeight="1">
      <c r="B23" s="22"/>
      <c r="C23" s="24"/>
      <c r="D23" s="75"/>
      <c r="E23" s="25"/>
      <c r="F23" s="58">
        <v>18</v>
      </c>
      <c r="G23" s="59" t="s">
        <v>58</v>
      </c>
      <c r="H23" s="62" t="s">
        <v>106</v>
      </c>
      <c r="I23" s="10">
        <v>145229.2</v>
      </c>
      <c r="J23" s="10">
        <v>13</v>
      </c>
      <c r="K23" s="59" t="s">
        <v>1</v>
      </c>
      <c r="L23" s="10">
        <v>9966495</v>
      </c>
    </row>
    <row r="24" spans="2:12" ht="23.25" customHeight="1">
      <c r="B24" s="22"/>
      <c r="C24" s="19"/>
      <c r="D24" s="76"/>
      <c r="E24" s="25"/>
      <c r="F24" s="58">
        <v>19</v>
      </c>
      <c r="G24" s="59" t="s">
        <v>60</v>
      </c>
      <c r="H24" s="62" t="s">
        <v>82</v>
      </c>
      <c r="I24" s="10">
        <v>54280.155</v>
      </c>
      <c r="J24" s="10">
        <v>51443</v>
      </c>
      <c r="K24" s="59" t="s">
        <v>2</v>
      </c>
      <c r="L24" s="10">
        <v>9369600</v>
      </c>
    </row>
    <row r="25" spans="2:12" ht="23.25" customHeight="1">
      <c r="B25" s="22"/>
      <c r="C25" s="19"/>
      <c r="D25" s="77"/>
      <c r="E25" s="23"/>
      <c r="F25" s="58">
        <v>20</v>
      </c>
      <c r="G25" s="59" t="s">
        <v>17</v>
      </c>
      <c r="H25" s="61" t="s">
        <v>84</v>
      </c>
      <c r="I25" s="10">
        <v>607905</v>
      </c>
      <c r="J25" s="10">
        <v>607905</v>
      </c>
      <c r="K25" s="59" t="s">
        <v>2</v>
      </c>
      <c r="L25" s="10">
        <v>9035018</v>
      </c>
    </row>
    <row r="26" spans="6:12" ht="23.25" customHeight="1">
      <c r="F26" s="58">
        <v>21</v>
      </c>
      <c r="G26" s="59" t="s">
        <v>15</v>
      </c>
      <c r="H26" s="61" t="s">
        <v>12</v>
      </c>
      <c r="I26" s="10">
        <v>507843.836</v>
      </c>
      <c r="J26" s="10">
        <v>507611</v>
      </c>
      <c r="K26" s="59" t="s">
        <v>11</v>
      </c>
      <c r="L26" s="10">
        <v>8502631</v>
      </c>
    </row>
    <row r="27" spans="6:12" ht="23.25" customHeight="1">
      <c r="F27" s="58">
        <v>22</v>
      </c>
      <c r="G27" s="59" t="s">
        <v>44</v>
      </c>
      <c r="H27" s="62" t="s">
        <v>43</v>
      </c>
      <c r="I27" s="10">
        <v>1146552</v>
      </c>
      <c r="J27" s="10">
        <v>1115202</v>
      </c>
      <c r="K27" s="59" t="s">
        <v>2</v>
      </c>
      <c r="L27" s="10">
        <v>8240715</v>
      </c>
    </row>
    <row r="28" spans="6:12" ht="23.25" customHeight="1">
      <c r="F28" s="58">
        <v>23</v>
      </c>
      <c r="G28" s="59" t="s">
        <v>34</v>
      </c>
      <c r="H28" s="62" t="s">
        <v>107</v>
      </c>
      <c r="I28" s="10">
        <v>207043.91</v>
      </c>
      <c r="J28" s="10">
        <v>199044</v>
      </c>
      <c r="K28" s="59" t="s">
        <v>2</v>
      </c>
      <c r="L28" s="10">
        <v>8033997</v>
      </c>
    </row>
    <row r="29" spans="6:12" ht="23.25" customHeight="1">
      <c r="F29" s="58">
        <v>24</v>
      </c>
      <c r="G29" s="59" t="s">
        <v>8</v>
      </c>
      <c r="H29" s="62" t="s">
        <v>108</v>
      </c>
      <c r="I29" s="10">
        <v>73444.36</v>
      </c>
      <c r="J29" s="10">
        <v>73440</v>
      </c>
      <c r="K29" s="59" t="s">
        <v>2</v>
      </c>
      <c r="L29" s="10">
        <v>7505853</v>
      </c>
    </row>
    <row r="30" spans="2:12" ht="23.25" customHeight="1">
      <c r="B30" s="22"/>
      <c r="C30" s="15"/>
      <c r="D30" s="82"/>
      <c r="E30" s="38"/>
      <c r="F30" s="58">
        <v>25</v>
      </c>
      <c r="G30" s="59" t="s">
        <v>53</v>
      </c>
      <c r="H30" s="63" t="s">
        <v>109</v>
      </c>
      <c r="I30" s="10">
        <v>23578</v>
      </c>
      <c r="J30" s="10">
        <v>256</v>
      </c>
      <c r="K30" s="59" t="s">
        <v>1</v>
      </c>
      <c r="L30" s="10">
        <v>7463004</v>
      </c>
    </row>
    <row r="31" spans="2:12" ht="23.25" customHeight="1">
      <c r="B31" s="22"/>
      <c r="C31" s="19"/>
      <c r="D31" s="83"/>
      <c r="E31" s="41"/>
      <c r="F31" s="58">
        <v>26</v>
      </c>
      <c r="G31" s="59" t="s">
        <v>27</v>
      </c>
      <c r="H31" s="61" t="s">
        <v>85</v>
      </c>
      <c r="I31" s="10">
        <v>346518.962</v>
      </c>
      <c r="J31" s="10">
        <v>400680</v>
      </c>
      <c r="K31" s="59" t="s">
        <v>2</v>
      </c>
      <c r="L31" s="10">
        <v>6605323</v>
      </c>
    </row>
    <row r="32" spans="2:12" ht="23.25" customHeight="1">
      <c r="B32" s="22"/>
      <c r="C32" s="15"/>
      <c r="D32" s="82"/>
      <c r="E32" s="18"/>
      <c r="F32" s="58">
        <v>27</v>
      </c>
      <c r="G32" s="59" t="s">
        <v>3</v>
      </c>
      <c r="H32" s="61" t="s">
        <v>110</v>
      </c>
      <c r="I32" s="10">
        <v>704745</v>
      </c>
      <c r="J32" s="10">
        <v>704745</v>
      </c>
      <c r="K32" s="59" t="s">
        <v>2</v>
      </c>
      <c r="L32" s="10">
        <v>6263450</v>
      </c>
    </row>
    <row r="33" spans="2:12" ht="23.25" customHeight="1">
      <c r="B33" s="47"/>
      <c r="C33" s="48"/>
      <c r="D33" s="84"/>
      <c r="E33" s="49"/>
      <c r="F33" s="58">
        <v>28</v>
      </c>
      <c r="G33" s="59" t="s">
        <v>41</v>
      </c>
      <c r="H33" s="61" t="s">
        <v>121</v>
      </c>
      <c r="I33" s="10">
        <v>58045</v>
      </c>
      <c r="J33" s="10">
        <v>58045</v>
      </c>
      <c r="K33" s="59" t="s">
        <v>2</v>
      </c>
      <c r="L33" s="10">
        <v>6224892</v>
      </c>
    </row>
    <row r="34" spans="2:12" ht="23.25" customHeight="1">
      <c r="B34" s="22"/>
      <c r="C34" s="53"/>
      <c r="D34" s="71"/>
      <c r="E34" s="16"/>
      <c r="F34" s="58">
        <v>29</v>
      </c>
      <c r="G34" s="59" t="s">
        <v>5</v>
      </c>
      <c r="H34" s="61" t="s">
        <v>111</v>
      </c>
      <c r="I34" s="10">
        <v>79825.86</v>
      </c>
      <c r="J34" s="10">
        <v>525000</v>
      </c>
      <c r="K34" s="59" t="s">
        <v>2</v>
      </c>
      <c r="L34" s="10">
        <v>6033465</v>
      </c>
    </row>
    <row r="35" spans="2:12" ht="23.25" customHeight="1">
      <c r="B35" s="22"/>
      <c r="C35" s="54"/>
      <c r="D35" s="85"/>
      <c r="E35" s="18"/>
      <c r="F35" s="58">
        <v>30</v>
      </c>
      <c r="G35" s="59" t="s">
        <v>39</v>
      </c>
      <c r="H35" s="62" t="s">
        <v>89</v>
      </c>
      <c r="I35" s="10">
        <v>257582.24</v>
      </c>
      <c r="J35" s="10">
        <v>79825</v>
      </c>
      <c r="K35" s="59" t="s">
        <v>2</v>
      </c>
      <c r="L35" s="10">
        <v>5881370</v>
      </c>
    </row>
    <row r="36" spans="2:12" ht="23.25" customHeight="1">
      <c r="B36" s="55"/>
      <c r="C36" s="48"/>
      <c r="D36" s="84"/>
      <c r="E36" s="49"/>
      <c r="F36" s="58">
        <v>31</v>
      </c>
      <c r="G36" s="59" t="s">
        <v>50</v>
      </c>
      <c r="H36" s="64" t="s">
        <v>51</v>
      </c>
      <c r="I36" s="10">
        <v>68531.8</v>
      </c>
      <c r="J36" s="10">
        <v>257583</v>
      </c>
      <c r="K36" s="59" t="s">
        <v>2</v>
      </c>
      <c r="L36" s="10">
        <v>5735609</v>
      </c>
    </row>
    <row r="37" spans="6:12" ht="23.25" customHeight="1">
      <c r="F37" s="58">
        <v>32</v>
      </c>
      <c r="G37" s="59" t="s">
        <v>37</v>
      </c>
      <c r="H37" s="60" t="s">
        <v>97</v>
      </c>
      <c r="I37" s="10">
        <v>350680</v>
      </c>
      <c r="J37" s="10">
        <v>67856</v>
      </c>
      <c r="K37" s="59" t="s">
        <v>2</v>
      </c>
      <c r="L37" s="10">
        <v>5699261</v>
      </c>
    </row>
    <row r="38" spans="6:12" ht="23.25" customHeight="1">
      <c r="F38" s="58">
        <v>33</v>
      </c>
      <c r="G38" s="59" t="s">
        <v>52</v>
      </c>
      <c r="H38" s="64" t="s">
        <v>112</v>
      </c>
      <c r="I38" s="10">
        <v>25735</v>
      </c>
      <c r="J38" s="10">
        <v>215</v>
      </c>
      <c r="K38" s="59" t="s">
        <v>1</v>
      </c>
      <c r="L38" s="10">
        <v>5430430</v>
      </c>
    </row>
    <row r="39" spans="6:12" ht="23.25" customHeight="1">
      <c r="F39" s="58">
        <v>34</v>
      </c>
      <c r="G39" s="59" t="s">
        <v>32</v>
      </c>
      <c r="H39" s="64" t="s">
        <v>101</v>
      </c>
      <c r="I39" s="10">
        <v>429000</v>
      </c>
      <c r="J39" s="10">
        <v>429000</v>
      </c>
      <c r="K39" s="59" t="s">
        <v>2</v>
      </c>
      <c r="L39" s="10">
        <v>5015630</v>
      </c>
    </row>
    <row r="40" spans="6:12" ht="23.25" customHeight="1">
      <c r="F40" s="58">
        <v>35</v>
      </c>
      <c r="G40" s="59" t="s">
        <v>6</v>
      </c>
      <c r="H40" s="64" t="s">
        <v>96</v>
      </c>
      <c r="I40" s="10">
        <v>65040.86</v>
      </c>
      <c r="J40" s="10">
        <v>65042</v>
      </c>
      <c r="K40" s="59" t="s">
        <v>2</v>
      </c>
      <c r="L40" s="10">
        <v>4971397</v>
      </c>
    </row>
    <row r="41" spans="6:12" ht="23.25" customHeight="1">
      <c r="F41" s="58">
        <v>36</v>
      </c>
      <c r="G41" s="59" t="s">
        <v>45</v>
      </c>
      <c r="H41" s="64" t="s">
        <v>43</v>
      </c>
      <c r="I41" s="10">
        <v>706310.07</v>
      </c>
      <c r="J41" s="10">
        <v>706310</v>
      </c>
      <c r="K41" s="59" t="s">
        <v>2</v>
      </c>
      <c r="L41" s="10">
        <v>4910102</v>
      </c>
    </row>
    <row r="42" spans="6:12" ht="23.25" customHeight="1">
      <c r="F42" s="58">
        <v>37</v>
      </c>
      <c r="G42" s="59" t="s">
        <v>14</v>
      </c>
      <c r="H42" s="64" t="s">
        <v>115</v>
      </c>
      <c r="I42" s="10">
        <v>115427.88</v>
      </c>
      <c r="J42" s="10">
        <v>152202</v>
      </c>
      <c r="K42" s="59" t="s">
        <v>11</v>
      </c>
      <c r="L42" s="10">
        <v>4710930</v>
      </c>
    </row>
    <row r="43" spans="6:12" ht="23.25" customHeight="1">
      <c r="F43" s="58">
        <v>38</v>
      </c>
      <c r="G43" s="59" t="s">
        <v>7</v>
      </c>
      <c r="H43" s="64" t="s">
        <v>113</v>
      </c>
      <c r="I43" s="10">
        <v>73019.24</v>
      </c>
      <c r="J43" s="10">
        <v>56796</v>
      </c>
      <c r="K43" s="59" t="s">
        <v>2</v>
      </c>
      <c r="L43" s="10">
        <v>4046724</v>
      </c>
    </row>
    <row r="44" spans="6:12" ht="23.25" customHeight="1">
      <c r="F44" s="58">
        <v>39</v>
      </c>
      <c r="G44" s="59" t="s">
        <v>16</v>
      </c>
      <c r="H44" s="64" t="s">
        <v>93</v>
      </c>
      <c r="I44" s="10">
        <v>167820.38</v>
      </c>
      <c r="J44" s="10">
        <v>151818</v>
      </c>
      <c r="K44" s="59" t="s">
        <v>11</v>
      </c>
      <c r="L44" s="10">
        <v>4002571</v>
      </c>
    </row>
    <row r="45" spans="6:12" ht="23.25" customHeight="1">
      <c r="F45" s="58">
        <v>40</v>
      </c>
      <c r="G45" s="59" t="s">
        <v>13</v>
      </c>
      <c r="H45" s="64" t="s">
        <v>114</v>
      </c>
      <c r="I45" s="10">
        <v>56796.78</v>
      </c>
      <c r="J45" s="10">
        <v>66208</v>
      </c>
      <c r="K45" s="59" t="s">
        <v>11</v>
      </c>
      <c r="L45" s="10">
        <v>3920530</v>
      </c>
    </row>
    <row r="46" spans="6:12" ht="23.25" customHeight="1">
      <c r="F46" s="58">
        <v>41</v>
      </c>
      <c r="G46" s="59" t="s">
        <v>28</v>
      </c>
      <c r="H46" s="64" t="s">
        <v>30</v>
      </c>
      <c r="I46" s="10">
        <v>157434.66</v>
      </c>
      <c r="J46" s="10">
        <v>2757794</v>
      </c>
      <c r="K46" s="59" t="s">
        <v>29</v>
      </c>
      <c r="L46" s="10">
        <v>3779702</v>
      </c>
    </row>
    <row r="47" spans="6:12" ht="23.25" customHeight="1">
      <c r="F47" s="58">
        <v>42</v>
      </c>
      <c r="G47" s="59" t="s">
        <v>46</v>
      </c>
      <c r="H47" s="64" t="s">
        <v>88</v>
      </c>
      <c r="I47" s="10">
        <v>330000</v>
      </c>
      <c r="J47" s="10">
        <v>346440</v>
      </c>
      <c r="K47" s="59" t="s">
        <v>2</v>
      </c>
      <c r="L47" s="10">
        <v>3766499</v>
      </c>
    </row>
    <row r="48" spans="6:12" ht="23.25" customHeight="1">
      <c r="F48" s="58">
        <v>43</v>
      </c>
      <c r="G48" s="59" t="s">
        <v>54</v>
      </c>
      <c r="H48" s="64" t="s">
        <v>116</v>
      </c>
      <c r="I48" s="10">
        <v>2</v>
      </c>
      <c r="J48" s="10">
        <v>673</v>
      </c>
      <c r="K48" s="59" t="s">
        <v>1</v>
      </c>
      <c r="L48" s="10">
        <v>3756700</v>
      </c>
    </row>
    <row r="49" spans="6:12" ht="23.25" customHeight="1">
      <c r="F49" s="58">
        <v>44</v>
      </c>
      <c r="G49" s="59" t="s">
        <v>23</v>
      </c>
      <c r="H49" s="64" t="s">
        <v>117</v>
      </c>
      <c r="I49" s="10">
        <v>346438.8</v>
      </c>
      <c r="J49" s="10">
        <v>231993</v>
      </c>
      <c r="K49" s="59" t="s">
        <v>11</v>
      </c>
      <c r="L49" s="10">
        <v>3736372</v>
      </c>
    </row>
    <row r="50" spans="6:12" ht="23.25" customHeight="1">
      <c r="F50" s="58">
        <v>45</v>
      </c>
      <c r="G50" s="59" t="s">
        <v>36</v>
      </c>
      <c r="H50" s="65" t="s">
        <v>118</v>
      </c>
      <c r="I50" s="10">
        <v>24480</v>
      </c>
      <c r="J50" s="10">
        <v>61021</v>
      </c>
      <c r="K50" s="59" t="s">
        <v>2</v>
      </c>
      <c r="L50" s="10">
        <v>3705355</v>
      </c>
    </row>
    <row r="51" spans="6:12" ht="23.25" customHeight="1">
      <c r="F51" s="58">
        <v>46</v>
      </c>
      <c r="G51" s="59" t="s">
        <v>33</v>
      </c>
      <c r="H51" s="62" t="s">
        <v>98</v>
      </c>
      <c r="I51" s="10">
        <v>168774.82</v>
      </c>
      <c r="J51" s="10">
        <v>12059</v>
      </c>
      <c r="K51" s="59" t="s">
        <v>2</v>
      </c>
      <c r="L51" s="10">
        <v>3697392</v>
      </c>
    </row>
    <row r="52" spans="6:12" ht="27" customHeight="1">
      <c r="F52" s="58">
        <v>47</v>
      </c>
      <c r="G52" s="59" t="s">
        <v>35</v>
      </c>
      <c r="H52" s="62" t="s">
        <v>95</v>
      </c>
      <c r="I52" s="10">
        <v>61020.2</v>
      </c>
      <c r="J52" s="10">
        <v>1672714</v>
      </c>
      <c r="K52" s="59" t="s">
        <v>2</v>
      </c>
      <c r="L52" s="10">
        <v>3696445</v>
      </c>
    </row>
    <row r="53" spans="6:12" ht="23.25" customHeight="1">
      <c r="F53" s="58">
        <v>48</v>
      </c>
      <c r="G53" s="59" t="s">
        <v>59</v>
      </c>
      <c r="H53" s="62" t="s">
        <v>100</v>
      </c>
      <c r="I53" s="10">
        <v>1672714</v>
      </c>
      <c r="J53" s="10">
        <v>6</v>
      </c>
      <c r="K53" s="59" t="s">
        <v>1</v>
      </c>
      <c r="L53" s="10">
        <v>3636101</v>
      </c>
    </row>
    <row r="54" spans="6:12" ht="23.25" customHeight="1">
      <c r="F54" s="58">
        <v>49</v>
      </c>
      <c r="G54" s="59" t="s">
        <v>49</v>
      </c>
      <c r="H54" s="62" t="s">
        <v>119</v>
      </c>
      <c r="I54" s="10">
        <v>10886</v>
      </c>
      <c r="J54" s="10">
        <v>143225</v>
      </c>
      <c r="K54" s="59" t="s">
        <v>2</v>
      </c>
      <c r="L54" s="10">
        <v>3633442</v>
      </c>
    </row>
    <row r="55" spans="6:12" ht="23.25" customHeight="1">
      <c r="F55" s="58">
        <v>50</v>
      </c>
      <c r="G55" s="59" t="s">
        <v>40</v>
      </c>
      <c r="H55" s="62" t="s">
        <v>120</v>
      </c>
      <c r="I55" s="10">
        <v>11486.95</v>
      </c>
      <c r="J55" s="10">
        <v>2957</v>
      </c>
      <c r="K55" s="59" t="s">
        <v>1</v>
      </c>
      <c r="L55" s="10">
        <v>3590973</v>
      </c>
    </row>
    <row r="56" spans="6:12" ht="23.25" customHeight="1">
      <c r="F56" s="39" t="s">
        <v>80</v>
      </c>
      <c r="G56" s="40"/>
      <c r="I56" s="66">
        <f>SUM(I6:I55)</f>
        <v>31802974.616999995</v>
      </c>
      <c r="J56" s="66">
        <f>SUM(J6:J55)</f>
        <v>37281081</v>
      </c>
      <c r="K56" s="66"/>
      <c r="L56" s="66">
        <f>SUM(L6:L55)</f>
        <v>684079549</v>
      </c>
    </row>
    <row r="57" spans="6:12" ht="23.25" customHeight="1">
      <c r="F57" s="39" t="s">
        <v>4</v>
      </c>
      <c r="G57" s="42"/>
      <c r="H57" s="43"/>
      <c r="I57" s="67">
        <f>I58-I56</f>
        <v>8353720.463000108</v>
      </c>
      <c r="J57" s="67">
        <f>J58-J56</f>
        <v>7707668</v>
      </c>
      <c r="K57" s="67"/>
      <c r="L57" s="67">
        <f>L58-L56</f>
        <v>335131449.6</v>
      </c>
    </row>
    <row r="58" spans="6:12" ht="30.75" customHeight="1" thickBot="1">
      <c r="F58" s="44" t="s">
        <v>102</v>
      </c>
      <c r="G58" s="45"/>
      <c r="H58" s="46"/>
      <c r="I58" s="88">
        <v>40156695.0800001</v>
      </c>
      <c r="J58" s="87">
        <v>44988749</v>
      </c>
      <c r="K58" s="69"/>
      <c r="L58" s="68">
        <v>1019210998.6</v>
      </c>
    </row>
    <row r="59" spans="8:14" ht="23.25" customHeight="1">
      <c r="H59" s="50"/>
      <c r="I59" s="17"/>
      <c r="J59" s="51"/>
      <c r="K59" s="52"/>
      <c r="L59" s="51"/>
      <c r="M59" s="17"/>
      <c r="N59" s="17"/>
    </row>
    <row r="60" spans="8:14" ht="23.25" customHeight="1">
      <c r="H60" s="50"/>
      <c r="I60" s="17"/>
      <c r="J60" s="51"/>
      <c r="K60" s="52"/>
      <c r="L60" s="51"/>
      <c r="M60" s="17"/>
      <c r="N60" s="17"/>
    </row>
    <row r="61" spans="8:14" ht="23.25" customHeight="1">
      <c r="H61" s="50"/>
      <c r="I61" s="18"/>
      <c r="J61" s="51"/>
      <c r="K61" s="52"/>
      <c r="L61" s="51"/>
      <c r="M61" s="17"/>
      <c r="N61" s="17"/>
    </row>
    <row r="62" spans="8:14" ht="23.25" customHeight="1">
      <c r="H62" s="50"/>
      <c r="I62" s="17"/>
      <c r="J62" s="51"/>
      <c r="K62" s="52"/>
      <c r="L62" s="51"/>
      <c r="M62" s="17"/>
      <c r="N62" s="17"/>
    </row>
    <row r="63" spans="8:14" ht="23.25" customHeight="1">
      <c r="H63" s="56"/>
      <c r="I63" s="17"/>
      <c r="J63" s="17"/>
      <c r="K63" s="17"/>
      <c r="L63" s="17"/>
      <c r="M63" s="17"/>
      <c r="N63" s="17"/>
    </row>
    <row r="64" spans="9:14" ht="23.25" customHeight="1">
      <c r="I64" s="17"/>
      <c r="J64" s="17"/>
      <c r="K64" s="17"/>
      <c r="L64" s="17"/>
      <c r="M64" s="17"/>
      <c r="N64" s="17"/>
    </row>
    <row r="65" spans="9:14" ht="23.25" customHeight="1">
      <c r="I65" s="17"/>
      <c r="J65" s="17"/>
      <c r="K65" s="17"/>
      <c r="L65" s="17"/>
      <c r="M65" s="17"/>
      <c r="N65" s="17"/>
    </row>
    <row r="66" spans="9:14" ht="23.25" customHeight="1">
      <c r="I66" s="17"/>
      <c r="J66" s="17"/>
      <c r="K66" s="17"/>
      <c r="L66" s="17"/>
      <c r="M66" s="17"/>
      <c r="N66" s="17"/>
    </row>
    <row r="67" spans="9:14" ht="23.25" customHeight="1">
      <c r="I67" s="17"/>
      <c r="J67" s="17"/>
      <c r="K67" s="17"/>
      <c r="L67" s="17"/>
      <c r="M67" s="17"/>
      <c r="N67" s="17"/>
    </row>
    <row r="68" spans="9:14" ht="23.25" customHeight="1">
      <c r="I68" s="17"/>
      <c r="J68" s="17"/>
      <c r="K68" s="17"/>
      <c r="L68" s="17"/>
      <c r="M68" s="17"/>
      <c r="N68" s="17"/>
    </row>
    <row r="69" spans="9:14" ht="23.25" customHeight="1">
      <c r="I69" s="17"/>
      <c r="J69" s="17"/>
      <c r="K69" s="17"/>
      <c r="L69" s="17"/>
      <c r="M69" s="17"/>
      <c r="N69" s="17"/>
    </row>
    <row r="70" spans="9:14" ht="23.25" customHeight="1">
      <c r="I70" s="17"/>
      <c r="J70" s="17"/>
      <c r="K70" s="17"/>
      <c r="L70" s="17"/>
      <c r="M70" s="17"/>
      <c r="N70" s="17"/>
    </row>
    <row r="71" spans="9:14" ht="23.25" customHeight="1">
      <c r="I71" s="17"/>
      <c r="J71" s="17"/>
      <c r="K71" s="17"/>
      <c r="L71" s="17"/>
      <c r="M71" s="17"/>
      <c r="N71" s="17"/>
    </row>
  </sheetData>
  <sheetProtection/>
  <mergeCells count="3">
    <mergeCell ref="F1:L1"/>
    <mergeCell ref="F2:L2"/>
    <mergeCell ref="F3:L3"/>
  </mergeCells>
  <printOptions/>
  <pageMargins left="0.47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7109375" style="0" customWidth="1"/>
    <col min="2" max="2" width="28.421875" style="0" customWidth="1"/>
    <col min="3" max="3" width="10.140625" style="0" customWidth="1"/>
    <col min="4" max="4" width="11.421875" style="0" customWidth="1"/>
    <col min="5" max="5" width="17.140625" style="0" customWidth="1"/>
    <col min="6" max="6" width="6.00390625" style="0" customWidth="1"/>
    <col min="7" max="7" width="31.57421875" style="0" customWidth="1"/>
    <col min="8" max="8" width="10.140625" style="0" customWidth="1"/>
    <col min="9" max="9" width="12.00390625" style="0" customWidth="1"/>
    <col min="10" max="10" width="22.00390625" style="0" customWidth="1"/>
  </cols>
  <sheetData>
    <row r="1" spans="2:10" ht="23.25">
      <c r="B1" s="348" t="s">
        <v>62</v>
      </c>
      <c r="C1" s="348"/>
      <c r="D1" s="348"/>
      <c r="E1" s="348"/>
      <c r="F1" s="348"/>
      <c r="G1" s="348"/>
      <c r="H1" s="348"/>
      <c r="I1" s="348"/>
      <c r="J1" s="348"/>
    </row>
    <row r="2" spans="1:10" ht="23.25">
      <c r="A2" s="96"/>
      <c r="B2" s="348" t="s">
        <v>126</v>
      </c>
      <c r="C2" s="348"/>
      <c r="D2" s="348"/>
      <c r="E2" s="348"/>
      <c r="F2" s="348"/>
      <c r="G2" s="348"/>
      <c r="H2" s="348"/>
      <c r="I2" s="348"/>
      <c r="J2" s="348"/>
    </row>
    <row r="3" spans="1:10" ht="23.25">
      <c r="A3" s="96"/>
      <c r="B3" s="348" t="s">
        <v>127</v>
      </c>
      <c r="C3" s="348"/>
      <c r="D3" s="348"/>
      <c r="E3" s="348"/>
      <c r="F3" s="348"/>
      <c r="G3" s="348"/>
      <c r="H3" s="348"/>
      <c r="I3" s="348"/>
      <c r="J3" s="348"/>
    </row>
    <row r="4" spans="1:10" ht="24" thickBot="1">
      <c r="A4" s="97"/>
      <c r="B4" s="97" t="s">
        <v>128</v>
      </c>
      <c r="C4" s="97"/>
      <c r="D4" s="97"/>
      <c r="E4" s="97"/>
      <c r="F4" s="97"/>
      <c r="G4" s="97" t="s">
        <v>129</v>
      </c>
      <c r="H4" s="97"/>
      <c r="I4" s="97"/>
      <c r="J4" s="97"/>
    </row>
    <row r="5" spans="1:10" ht="21.75" thickBot="1">
      <c r="A5" s="98" t="s">
        <v>130</v>
      </c>
      <c r="B5" s="349" t="s">
        <v>131</v>
      </c>
      <c r="C5" s="350"/>
      <c r="D5" s="350"/>
      <c r="E5" s="350"/>
      <c r="F5" s="99" t="s">
        <v>130</v>
      </c>
      <c r="G5" s="351" t="s">
        <v>132</v>
      </c>
      <c r="H5" s="351"/>
      <c r="I5" s="351"/>
      <c r="J5" s="352"/>
    </row>
    <row r="6" spans="1:10" ht="21">
      <c r="A6" s="98" t="s">
        <v>133</v>
      </c>
      <c r="B6" s="100" t="s">
        <v>67</v>
      </c>
      <c r="C6" s="100" t="s">
        <v>68</v>
      </c>
      <c r="D6" s="101" t="s">
        <v>91</v>
      </c>
      <c r="E6" s="101" t="s">
        <v>134</v>
      </c>
      <c r="F6" s="102" t="s">
        <v>133</v>
      </c>
      <c r="G6" s="103" t="s">
        <v>67</v>
      </c>
      <c r="H6" s="100" t="s">
        <v>68</v>
      </c>
      <c r="I6" s="104" t="s">
        <v>91</v>
      </c>
      <c r="J6" s="104" t="s">
        <v>135</v>
      </c>
    </row>
    <row r="7" spans="1:10" ht="21">
      <c r="A7" s="105">
        <v>1</v>
      </c>
      <c r="B7" s="106" t="s">
        <v>136</v>
      </c>
      <c r="C7" s="107">
        <v>90111100</v>
      </c>
      <c r="D7" s="107">
        <v>360.41599999999994</v>
      </c>
      <c r="E7" s="106">
        <v>25884225.800000004</v>
      </c>
      <c r="F7" s="108">
        <v>1</v>
      </c>
      <c r="G7" s="109" t="s">
        <v>137</v>
      </c>
      <c r="H7" s="110">
        <v>84329090</v>
      </c>
      <c r="I7" s="111">
        <v>1.516</v>
      </c>
      <c r="J7" s="106">
        <v>11094561871.5</v>
      </c>
    </row>
    <row r="8" spans="1:10" ht="21">
      <c r="A8" s="105">
        <v>2</v>
      </c>
      <c r="B8" s="106" t="s">
        <v>138</v>
      </c>
      <c r="C8" s="107">
        <v>94036090</v>
      </c>
      <c r="D8" s="112">
        <v>910.88965</v>
      </c>
      <c r="E8" s="106">
        <v>35935667.1</v>
      </c>
      <c r="F8" s="108">
        <v>2</v>
      </c>
      <c r="G8" s="107" t="s">
        <v>139</v>
      </c>
      <c r="H8" s="110">
        <v>24029020</v>
      </c>
      <c r="I8" s="111">
        <v>158.74959</v>
      </c>
      <c r="J8" s="106">
        <v>64639815.29000001</v>
      </c>
    </row>
    <row r="9" spans="1:10" ht="21">
      <c r="A9" s="105">
        <v>3</v>
      </c>
      <c r="B9" s="107" t="s">
        <v>110</v>
      </c>
      <c r="C9" s="107">
        <v>10063099</v>
      </c>
      <c r="D9" s="113">
        <v>1066</v>
      </c>
      <c r="E9" s="106">
        <v>12657303.343999999</v>
      </c>
      <c r="F9" s="108">
        <v>3</v>
      </c>
      <c r="G9" s="107" t="s">
        <v>140</v>
      </c>
      <c r="H9" s="110">
        <v>94069090</v>
      </c>
      <c r="I9" s="114">
        <v>435.71</v>
      </c>
      <c r="J9" s="106">
        <v>18967313</v>
      </c>
    </row>
    <row r="10" spans="1:10" ht="21">
      <c r="A10" s="105">
        <v>4</v>
      </c>
      <c r="B10" s="106" t="s">
        <v>141</v>
      </c>
      <c r="C10" s="107">
        <v>84388012</v>
      </c>
      <c r="D10" s="115">
        <v>28.732</v>
      </c>
      <c r="E10" s="106">
        <v>6379933.3</v>
      </c>
      <c r="F10" s="108">
        <v>4</v>
      </c>
      <c r="G10" s="107" t="s">
        <v>142</v>
      </c>
      <c r="H10" s="116">
        <v>87033371</v>
      </c>
      <c r="I10" s="117">
        <v>14.155</v>
      </c>
      <c r="J10" s="106">
        <v>6574807.54</v>
      </c>
    </row>
    <row r="11" spans="1:10" ht="21">
      <c r="A11" s="105">
        <v>5</v>
      </c>
      <c r="B11" s="106" t="s">
        <v>143</v>
      </c>
      <c r="C11" s="107">
        <v>85043199</v>
      </c>
      <c r="D11" s="115">
        <v>2.5498000000000003</v>
      </c>
      <c r="E11" s="106">
        <v>2068985.84</v>
      </c>
      <c r="F11" s="108">
        <v>5</v>
      </c>
      <c r="G11" s="107" t="s">
        <v>120</v>
      </c>
      <c r="H11" s="110">
        <v>40111000</v>
      </c>
      <c r="I11" s="118">
        <v>73.04078</v>
      </c>
      <c r="J11" s="106">
        <v>6298620.14</v>
      </c>
    </row>
    <row r="12" spans="1:10" ht="21">
      <c r="A12" s="105">
        <v>6</v>
      </c>
      <c r="B12" s="119" t="s">
        <v>144</v>
      </c>
      <c r="C12" s="120">
        <v>11081400</v>
      </c>
      <c r="D12" s="106">
        <v>500</v>
      </c>
      <c r="E12" s="106">
        <v>1699625.43</v>
      </c>
      <c r="F12" s="108">
        <v>6</v>
      </c>
      <c r="G12" s="121" t="s">
        <v>145</v>
      </c>
      <c r="H12" s="122">
        <v>84806000</v>
      </c>
      <c r="I12" s="118">
        <v>221.71091</v>
      </c>
      <c r="J12" s="118">
        <v>4538062.65</v>
      </c>
    </row>
    <row r="13" spans="1:10" ht="21">
      <c r="A13" s="105">
        <v>7</v>
      </c>
      <c r="B13" s="123" t="s">
        <v>146</v>
      </c>
      <c r="C13" s="124">
        <v>62043290</v>
      </c>
      <c r="D13" s="125">
        <v>2.41533</v>
      </c>
      <c r="E13" s="125">
        <v>1117478.87</v>
      </c>
      <c r="F13" s="108">
        <v>7</v>
      </c>
      <c r="G13" s="121" t="s">
        <v>147</v>
      </c>
      <c r="H13" s="110">
        <v>38244000</v>
      </c>
      <c r="I13" s="118">
        <v>151.2</v>
      </c>
      <c r="J13" s="118">
        <v>3780984.94</v>
      </c>
    </row>
    <row r="14" spans="1:10" ht="21">
      <c r="A14" s="105">
        <v>8</v>
      </c>
      <c r="B14" s="123" t="s">
        <v>148</v>
      </c>
      <c r="C14" s="120">
        <v>44029010</v>
      </c>
      <c r="D14" s="111">
        <v>92.16</v>
      </c>
      <c r="E14" s="106">
        <v>568004.53</v>
      </c>
      <c r="F14" s="108">
        <v>8</v>
      </c>
      <c r="G14" s="107" t="s">
        <v>149</v>
      </c>
      <c r="H14" s="126">
        <v>11071000</v>
      </c>
      <c r="I14" s="111">
        <v>234.07</v>
      </c>
      <c r="J14" s="117">
        <v>3605263.33</v>
      </c>
    </row>
    <row r="15" spans="1:10" ht="21">
      <c r="A15" s="105">
        <v>9</v>
      </c>
      <c r="B15" s="123" t="s">
        <v>150</v>
      </c>
      <c r="C15" s="127">
        <v>44092900</v>
      </c>
      <c r="D15" s="113">
        <v>80.01759999999999</v>
      </c>
      <c r="E15" s="113">
        <v>141512.23</v>
      </c>
      <c r="F15" s="108">
        <v>9</v>
      </c>
      <c r="G15" s="128" t="s">
        <v>151</v>
      </c>
      <c r="H15" s="110">
        <v>84229090</v>
      </c>
      <c r="I15" s="117">
        <v>7.66</v>
      </c>
      <c r="J15" s="117">
        <v>3204370.58</v>
      </c>
    </row>
    <row r="16" spans="1:10" ht="21">
      <c r="A16" s="105"/>
      <c r="B16" s="119"/>
      <c r="C16" s="129"/>
      <c r="D16" s="130"/>
      <c r="E16" s="130"/>
      <c r="F16" s="108">
        <v>10</v>
      </c>
      <c r="G16" s="131" t="s">
        <v>152</v>
      </c>
      <c r="H16" s="132">
        <v>30032000</v>
      </c>
      <c r="I16" s="133">
        <v>12.0066</v>
      </c>
      <c r="J16" s="134">
        <v>3041094.59</v>
      </c>
    </row>
    <row r="17" spans="1:10" ht="21.75" thickBot="1">
      <c r="A17" s="135"/>
      <c r="B17" s="353" t="s">
        <v>153</v>
      </c>
      <c r="C17" s="354"/>
      <c r="D17" s="136">
        <f>SUM(D7:D16)</f>
        <v>3043.1803799999993</v>
      </c>
      <c r="E17" s="137">
        <f>SUM(E7:E16)</f>
        <v>86452736.44400002</v>
      </c>
      <c r="F17" s="138"/>
      <c r="G17" s="355" t="s">
        <v>154</v>
      </c>
      <c r="H17" s="356"/>
      <c r="I17" s="139">
        <f>SUM(I7:I16)</f>
        <v>1309.81888</v>
      </c>
      <c r="J17" s="139">
        <f>SUM(J7:J16)</f>
        <v>11209212203.560001</v>
      </c>
    </row>
    <row r="18" spans="1:10" ht="21.75" thickBot="1">
      <c r="A18" s="345" t="s">
        <v>4</v>
      </c>
      <c r="B18" s="346"/>
      <c r="C18" s="140"/>
      <c r="D18" s="141">
        <v>0</v>
      </c>
      <c r="E18" s="142">
        <v>0</v>
      </c>
      <c r="F18" s="143"/>
      <c r="G18" s="144" t="s">
        <v>4</v>
      </c>
      <c r="H18" s="145"/>
      <c r="I18" s="146">
        <v>1032.51409</v>
      </c>
      <c r="J18" s="147">
        <v>1354079.44</v>
      </c>
    </row>
    <row r="19" spans="1:10" ht="21.75" thickBot="1">
      <c r="A19" s="148" t="s">
        <v>155</v>
      </c>
      <c r="B19" s="149"/>
      <c r="C19" s="150"/>
      <c r="D19" s="141">
        <v>3043.1803799999993</v>
      </c>
      <c r="E19" s="142">
        <v>86452736.44400002</v>
      </c>
      <c r="F19" s="151"/>
      <c r="G19" s="152" t="s">
        <v>102</v>
      </c>
      <c r="H19" s="153"/>
      <c r="I19" s="154">
        <v>2373.46225</v>
      </c>
      <c r="J19" s="155">
        <v>11240657240.450003</v>
      </c>
    </row>
    <row r="20" spans="1:10" ht="21">
      <c r="A20" s="347" t="s">
        <v>156</v>
      </c>
      <c r="B20" s="347"/>
      <c r="C20" s="347"/>
      <c r="D20" s="347"/>
      <c r="E20" s="347"/>
      <c r="F20" s="156" t="s">
        <v>157</v>
      </c>
      <c r="G20" s="156"/>
      <c r="H20" s="156"/>
      <c r="I20" s="156"/>
      <c r="J20" s="157"/>
    </row>
  </sheetData>
  <sheetProtection/>
  <mergeCells count="9">
    <mergeCell ref="A18:B18"/>
    <mergeCell ref="A20:E20"/>
    <mergeCell ref="B1:J1"/>
    <mergeCell ref="B2:J2"/>
    <mergeCell ref="B3:J3"/>
    <mergeCell ref="B5:E5"/>
    <mergeCell ref="G5:J5"/>
    <mergeCell ref="B17:C17"/>
    <mergeCell ref="G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1.00390625" style="0" customWidth="1"/>
    <col min="2" max="2" width="51.421875" style="0" customWidth="1"/>
    <col min="3" max="4" width="44.28125" style="0" customWidth="1"/>
    <col min="5" max="5" width="3.8515625" style="0" customWidth="1"/>
    <col min="6" max="7" width="23.57421875" style="269" customWidth="1"/>
    <col min="8" max="8" width="20.57421875" style="0" customWidth="1"/>
    <col min="9" max="10" width="14.7109375" style="0" customWidth="1"/>
  </cols>
  <sheetData>
    <row r="1" spans="1:7" s="235" customFormat="1" ht="22.5" customHeight="1">
      <c r="A1" s="357" t="s">
        <v>174</v>
      </c>
      <c r="B1" s="357"/>
      <c r="C1" s="357"/>
      <c r="D1" s="357"/>
      <c r="F1" s="236"/>
      <c r="G1" s="236"/>
    </row>
    <row r="2" spans="1:7" s="235" customFormat="1" ht="22.5" customHeight="1">
      <c r="A2" s="357" t="s">
        <v>175</v>
      </c>
      <c r="B2" s="357"/>
      <c r="C2" s="357"/>
      <c r="D2" s="357"/>
      <c r="F2" s="236"/>
      <c r="G2" s="236"/>
    </row>
    <row r="3" spans="1:7" s="235" customFormat="1" ht="22.5" customHeight="1">
      <c r="A3" s="357" t="s">
        <v>62</v>
      </c>
      <c r="B3" s="357"/>
      <c r="C3" s="357"/>
      <c r="D3" s="357"/>
      <c r="F3" s="236"/>
      <c r="G3" s="236"/>
    </row>
    <row r="4" spans="1:8" s="235" customFormat="1" ht="30" customHeight="1">
      <c r="A4" s="237" t="s">
        <v>130</v>
      </c>
      <c r="B4" s="237" t="s">
        <v>67</v>
      </c>
      <c r="C4" s="237" t="s">
        <v>176</v>
      </c>
      <c r="D4" s="237" t="s">
        <v>177</v>
      </c>
      <c r="F4" s="236"/>
      <c r="G4" s="236"/>
      <c r="H4" s="236"/>
    </row>
    <row r="5" spans="1:10" s="242" customFormat="1" ht="19.5" customHeight="1">
      <c r="A5" s="238">
        <v>6</v>
      </c>
      <c r="B5" s="239" t="s">
        <v>178</v>
      </c>
      <c r="C5" s="240">
        <f>F5/1000</f>
        <v>66457.651</v>
      </c>
      <c r="D5" s="241">
        <f>G5/1000000</f>
        <v>357.077831</v>
      </c>
      <c r="F5" s="243">
        <v>66457651</v>
      </c>
      <c r="G5" s="243">
        <v>357077831</v>
      </c>
      <c r="H5" s="244"/>
      <c r="J5" s="245"/>
    </row>
    <row r="6" spans="1:9" s="245" customFormat="1" ht="19.5" customHeight="1">
      <c r="A6" s="238">
        <v>1</v>
      </c>
      <c r="B6" s="246" t="s">
        <v>30</v>
      </c>
      <c r="C6" s="240">
        <f>F6/1000</f>
        <v>0.009</v>
      </c>
      <c r="D6" s="241">
        <f>G6/1000000</f>
        <v>346.297142</v>
      </c>
      <c r="F6" s="243">
        <v>9</v>
      </c>
      <c r="G6" s="243">
        <v>346297142</v>
      </c>
      <c r="H6" s="247"/>
      <c r="I6" s="248"/>
    </row>
    <row r="7" spans="1:10" s="249" customFormat="1" ht="19.5" customHeight="1">
      <c r="A7" s="238">
        <v>2</v>
      </c>
      <c r="B7" s="246" t="s">
        <v>179</v>
      </c>
      <c r="C7" s="240">
        <f aca="true" t="shared" si="0" ref="C7:C14">F7/1000</f>
        <v>6893</v>
      </c>
      <c r="D7" s="241">
        <f aca="true" t="shared" si="1" ref="D7:D14">G7/1000000</f>
        <v>105.530075</v>
      </c>
      <c r="F7" s="243">
        <v>6893000</v>
      </c>
      <c r="G7" s="243">
        <v>105530075</v>
      </c>
      <c r="H7" s="247"/>
      <c r="I7" s="248"/>
      <c r="J7" s="245"/>
    </row>
    <row r="8" spans="1:10" s="249" customFormat="1" ht="19.5" customHeight="1">
      <c r="A8" s="238">
        <v>4</v>
      </c>
      <c r="B8" s="246" t="s">
        <v>180</v>
      </c>
      <c r="C8" s="240">
        <f>F8/1000</f>
        <v>5953.9</v>
      </c>
      <c r="D8" s="241">
        <f>G8/1000000</f>
        <v>91.22208</v>
      </c>
      <c r="F8" s="243">
        <v>5953900</v>
      </c>
      <c r="G8" s="243">
        <v>91222080</v>
      </c>
      <c r="H8" s="247"/>
      <c r="I8" s="248"/>
      <c r="J8" s="245"/>
    </row>
    <row r="9" spans="1:10" s="242" customFormat="1" ht="19.5" customHeight="1">
      <c r="A9" s="238">
        <v>5</v>
      </c>
      <c r="B9" s="246" t="s">
        <v>181</v>
      </c>
      <c r="C9" s="240">
        <f>F9/1000</f>
        <v>52875</v>
      </c>
      <c r="D9" s="241">
        <f>G9/1000000</f>
        <v>77.387394</v>
      </c>
      <c r="F9" s="243">
        <v>52875000</v>
      </c>
      <c r="G9" s="243">
        <v>77387394</v>
      </c>
      <c r="H9" s="244"/>
      <c r="J9" s="245"/>
    </row>
    <row r="10" spans="1:10" s="249" customFormat="1" ht="19.5" customHeight="1">
      <c r="A10" s="238">
        <v>3</v>
      </c>
      <c r="B10" s="250" t="s">
        <v>136</v>
      </c>
      <c r="C10" s="240">
        <f>F10/1000</f>
        <v>587.96</v>
      </c>
      <c r="D10" s="241">
        <f>G10/1000000</f>
        <v>67.932948</v>
      </c>
      <c r="F10" s="243">
        <v>587960</v>
      </c>
      <c r="G10" s="243">
        <v>67932948</v>
      </c>
      <c r="H10" s="247"/>
      <c r="I10" s="248"/>
      <c r="J10" s="245"/>
    </row>
    <row r="11" spans="1:10" s="249" customFormat="1" ht="19.5" customHeight="1">
      <c r="A11" s="238">
        <v>7</v>
      </c>
      <c r="B11" s="251" t="s">
        <v>182</v>
      </c>
      <c r="C11" s="240">
        <f t="shared" si="0"/>
        <v>402.39574</v>
      </c>
      <c r="D11" s="241">
        <f t="shared" si="1"/>
        <v>31.238701</v>
      </c>
      <c r="F11" s="243">
        <f>267168.96+25900.88+109325.9</f>
        <v>402395.74</v>
      </c>
      <c r="G11" s="243">
        <f>23388906+7849795</f>
        <v>31238701</v>
      </c>
      <c r="H11" s="247"/>
      <c r="I11" s="248"/>
      <c r="J11" s="245"/>
    </row>
    <row r="12" spans="1:10" s="249" customFormat="1" ht="19.5" customHeight="1">
      <c r="A12" s="238">
        <v>8</v>
      </c>
      <c r="B12" s="246" t="s">
        <v>183</v>
      </c>
      <c r="C12" s="240">
        <f>F12/1000</f>
        <v>97.44</v>
      </c>
      <c r="D12" s="241">
        <f>G12/1000000</f>
        <v>25.20661</v>
      </c>
      <c r="F12" s="243">
        <f>95340+2100</f>
        <v>97440</v>
      </c>
      <c r="G12" s="243">
        <f>24558454+648156</f>
        <v>25206610</v>
      </c>
      <c r="H12" s="247"/>
      <c r="I12" s="248"/>
      <c r="J12" s="245"/>
    </row>
    <row r="13" spans="1:10" s="249" customFormat="1" ht="19.5" customHeight="1">
      <c r="A13" s="238">
        <v>9</v>
      </c>
      <c r="B13" s="246" t="s">
        <v>184</v>
      </c>
      <c r="C13" s="240">
        <f t="shared" si="0"/>
        <v>12.250119999999999</v>
      </c>
      <c r="D13" s="241">
        <f t="shared" si="1"/>
        <v>19.840082</v>
      </c>
      <c r="F13" s="243">
        <f>6922.87+5327.25</f>
        <v>12250.119999999999</v>
      </c>
      <c r="G13" s="243">
        <f>14244946+5595136</f>
        <v>19840082</v>
      </c>
      <c r="H13" s="247"/>
      <c r="I13" s="248"/>
      <c r="J13" s="245"/>
    </row>
    <row r="14" spans="1:10" s="249" customFormat="1" ht="19.5" customHeight="1">
      <c r="A14" s="238">
        <v>10</v>
      </c>
      <c r="B14" s="251" t="s">
        <v>185</v>
      </c>
      <c r="C14" s="240">
        <f t="shared" si="0"/>
        <v>368.45</v>
      </c>
      <c r="D14" s="241">
        <f t="shared" si="1"/>
        <v>13.974877</v>
      </c>
      <c r="F14" s="243">
        <v>368450</v>
      </c>
      <c r="G14" s="243">
        <v>13974877</v>
      </c>
      <c r="H14" s="247"/>
      <c r="I14" s="248"/>
      <c r="J14" s="245"/>
    </row>
    <row r="15" spans="1:8" s="249" customFormat="1" ht="19.5" customHeight="1">
      <c r="A15" s="358" t="s">
        <v>80</v>
      </c>
      <c r="B15" s="359"/>
      <c r="C15" s="252">
        <f>SUM(C6:C14)</f>
        <v>67190.40486000001</v>
      </c>
      <c r="D15" s="253">
        <f>SUM(D6:D14)</f>
        <v>778.629909</v>
      </c>
      <c r="F15" s="254"/>
      <c r="G15" s="254"/>
      <c r="H15" s="254"/>
    </row>
    <row r="16" spans="1:8" s="249" customFormat="1" ht="19.5" customHeight="1" thickBot="1">
      <c r="A16" s="255">
        <v>11</v>
      </c>
      <c r="B16" s="256" t="s">
        <v>186</v>
      </c>
      <c r="C16" s="257">
        <f>C17-C15</f>
        <v>69451.92627</v>
      </c>
      <c r="D16" s="257">
        <f>D17-D15</f>
        <v>423.88015799999994</v>
      </c>
      <c r="F16" s="254"/>
      <c r="G16" s="254"/>
      <c r="H16" s="254"/>
    </row>
    <row r="17" spans="1:8" s="235" customFormat="1" ht="24" customHeight="1" thickBot="1">
      <c r="A17" s="360" t="s">
        <v>102</v>
      </c>
      <c r="B17" s="361"/>
      <c r="C17" s="258">
        <f>136642331.13/1000</f>
        <v>136642.33113</v>
      </c>
      <c r="D17" s="258">
        <f>1202510067/1000000</f>
        <v>1202.510067</v>
      </c>
      <c r="F17" s="236"/>
      <c r="G17" s="259"/>
      <c r="H17" s="236"/>
    </row>
    <row r="18" spans="1:8" s="235" customFormat="1" ht="14.25" customHeight="1" thickTop="1">
      <c r="A18" s="260"/>
      <c r="C18" s="261"/>
      <c r="D18" s="262"/>
      <c r="F18" s="263"/>
      <c r="G18" s="263"/>
      <c r="H18" s="263"/>
    </row>
    <row r="19" spans="1:8" s="249" customFormat="1" ht="23.25" customHeight="1">
      <c r="A19" s="249" t="s">
        <v>187</v>
      </c>
      <c r="B19" s="249" t="s">
        <v>188</v>
      </c>
      <c r="C19" s="264"/>
      <c r="D19" s="264"/>
      <c r="F19" s="265"/>
      <c r="G19" s="265"/>
      <c r="H19" s="265"/>
    </row>
    <row r="20" spans="1:7" s="249" customFormat="1" ht="23.25" customHeight="1">
      <c r="A20" s="249" t="s">
        <v>189</v>
      </c>
      <c r="B20" s="249" t="s">
        <v>190</v>
      </c>
      <c r="C20" s="266"/>
      <c r="D20" s="266"/>
      <c r="F20" s="265"/>
      <c r="G20" s="265"/>
    </row>
    <row r="21" spans="1:7" s="235" customFormat="1" ht="14.25" customHeight="1">
      <c r="A21" s="260"/>
      <c r="C21" s="267"/>
      <c r="D21" s="267"/>
      <c r="F21" s="236"/>
      <c r="G21" s="236"/>
    </row>
    <row r="22" spans="1:7" s="235" customFormat="1" ht="14.25" customHeight="1">
      <c r="A22" s="260"/>
      <c r="C22" s="267"/>
      <c r="D22" s="267"/>
      <c r="F22" s="236"/>
      <c r="G22" s="236"/>
    </row>
    <row r="23" spans="1:7" s="235" customFormat="1" ht="14.25" customHeight="1">
      <c r="A23" s="260"/>
      <c r="C23" s="267"/>
      <c r="D23" s="268"/>
      <c r="F23" s="236"/>
      <c r="G23" s="236"/>
    </row>
    <row r="24" spans="1:7" s="235" customFormat="1" ht="18" customHeight="1">
      <c r="A24" s="260"/>
      <c r="F24" s="236"/>
      <c r="G24" s="236"/>
    </row>
    <row r="25" spans="1:7" s="235" customFormat="1" ht="17.25" customHeight="1">
      <c r="A25" s="260"/>
      <c r="F25" s="236"/>
      <c r="G25" s="236"/>
    </row>
    <row r="26" spans="1:7" s="235" customFormat="1" ht="18.75" customHeight="1">
      <c r="A26" s="260"/>
      <c r="F26" s="236"/>
      <c r="G26" s="236"/>
    </row>
    <row r="27" spans="1:7" s="235" customFormat="1" ht="23.25">
      <c r="A27" s="260"/>
      <c r="F27" s="236"/>
      <c r="G27" s="236"/>
    </row>
    <row r="28" spans="1:7" s="235" customFormat="1" ht="23.25">
      <c r="A28" s="260"/>
      <c r="F28" s="236"/>
      <c r="G28" s="236"/>
    </row>
    <row r="29" spans="1:7" s="235" customFormat="1" ht="23.25">
      <c r="A29" s="260"/>
      <c r="F29" s="236"/>
      <c r="G29" s="236"/>
    </row>
    <row r="30" spans="1:7" s="235" customFormat="1" ht="23.25">
      <c r="A30" s="260"/>
      <c r="F30" s="236"/>
      <c r="G30" s="236"/>
    </row>
    <row r="31" spans="1:7" s="235" customFormat="1" ht="23.25">
      <c r="A31" s="260"/>
      <c r="F31" s="236"/>
      <c r="G31" s="236"/>
    </row>
    <row r="32" spans="1:7" s="235" customFormat="1" ht="23.25">
      <c r="A32" s="260"/>
      <c r="F32" s="236"/>
      <c r="G32" s="236"/>
    </row>
    <row r="33" spans="1:7" s="235" customFormat="1" ht="23.25">
      <c r="A33" s="260"/>
      <c r="F33" s="236"/>
      <c r="G33" s="236"/>
    </row>
    <row r="34" spans="1:7" s="235" customFormat="1" ht="23.25">
      <c r="A34" s="260"/>
      <c r="F34" s="236"/>
      <c r="G34" s="236"/>
    </row>
    <row r="35" spans="1:7" s="235" customFormat="1" ht="23.25">
      <c r="A35" s="260"/>
      <c r="F35" s="236"/>
      <c r="G35" s="236"/>
    </row>
    <row r="36" spans="1:7" s="235" customFormat="1" ht="23.25">
      <c r="A36" s="260"/>
      <c r="F36" s="236"/>
      <c r="G36" s="236"/>
    </row>
    <row r="58" ht="21" customHeight="1"/>
    <row r="59" ht="21" customHeight="1"/>
    <row r="60" ht="21" customHeight="1"/>
    <row r="61" ht="32.2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2" ht="17.25" customHeight="1"/>
  </sheetData>
  <sheetProtection/>
  <mergeCells count="5">
    <mergeCell ref="A1:D1"/>
    <mergeCell ref="A2:D2"/>
    <mergeCell ref="A3:D3"/>
    <mergeCell ref="A15:B15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12.28125" style="0" customWidth="1"/>
    <col min="3" max="3" width="30.140625" style="0" customWidth="1"/>
    <col min="4" max="4" width="16.00390625" style="0" customWidth="1"/>
    <col min="5" max="5" width="9.7109375" style="0" customWidth="1"/>
    <col min="6" max="6" width="16.57421875" style="0" customWidth="1"/>
    <col min="7" max="7" width="16.7109375" style="0" customWidth="1"/>
    <col min="8" max="8" width="17.421875" style="0" customWidth="1"/>
    <col min="9" max="9" width="11.7109375" style="0" customWidth="1"/>
    <col min="12" max="12" width="15.8515625" style="0" customWidth="1"/>
  </cols>
  <sheetData>
    <row r="1" spans="1:9" s="235" customFormat="1" ht="16.5" customHeight="1">
      <c r="A1" s="362" t="s">
        <v>191</v>
      </c>
      <c r="B1" s="362"/>
      <c r="C1" s="362"/>
      <c r="D1" s="362"/>
      <c r="E1" s="362"/>
      <c r="F1" s="362"/>
      <c r="G1" s="362"/>
      <c r="H1" s="362"/>
      <c r="I1" s="362"/>
    </row>
    <row r="2" spans="1:9" s="235" customFormat="1" ht="16.5" customHeight="1">
      <c r="A2" s="362" t="s">
        <v>192</v>
      </c>
      <c r="B2" s="362"/>
      <c r="C2" s="362"/>
      <c r="D2" s="362"/>
      <c r="E2" s="362"/>
      <c r="F2" s="362"/>
      <c r="G2" s="362"/>
      <c r="H2" s="362"/>
      <c r="I2" s="362"/>
    </row>
    <row r="3" spans="1:9" s="235" customFormat="1" ht="16.5" customHeight="1">
      <c r="A3" s="362" t="s">
        <v>193</v>
      </c>
      <c r="B3" s="362"/>
      <c r="C3" s="362"/>
      <c r="D3" s="362"/>
      <c r="E3" s="362"/>
      <c r="F3" s="362"/>
      <c r="G3" s="362"/>
      <c r="H3" s="362"/>
      <c r="I3" s="362"/>
    </row>
    <row r="4" spans="1:9" s="274" customFormat="1" ht="40.5" customHeight="1">
      <c r="A4" s="270" t="s">
        <v>130</v>
      </c>
      <c r="B4" s="271" t="s">
        <v>194</v>
      </c>
      <c r="C4" s="270" t="s">
        <v>67</v>
      </c>
      <c r="D4" s="272" t="s">
        <v>195</v>
      </c>
      <c r="E4" s="273" t="s">
        <v>196</v>
      </c>
      <c r="F4" s="272" t="s">
        <v>197</v>
      </c>
      <c r="G4" s="272" t="s">
        <v>198</v>
      </c>
      <c r="H4" s="272" t="s">
        <v>199</v>
      </c>
      <c r="I4" s="272" t="s">
        <v>200</v>
      </c>
    </row>
    <row r="5" spans="1:12" s="260" customFormat="1" ht="17.25" customHeight="1">
      <c r="A5" s="126">
        <v>1</v>
      </c>
      <c r="B5" s="275" t="s">
        <v>201</v>
      </c>
      <c r="C5" s="276" t="s">
        <v>202</v>
      </c>
      <c r="D5" s="277">
        <v>62014651</v>
      </c>
      <c r="E5" s="278" t="s">
        <v>2</v>
      </c>
      <c r="F5" s="277">
        <v>333639937</v>
      </c>
      <c r="G5" s="279">
        <v>0</v>
      </c>
      <c r="H5" s="279">
        <v>0</v>
      </c>
      <c r="I5" s="280"/>
      <c r="L5" s="281"/>
    </row>
    <row r="6" spans="1:12" s="235" customFormat="1" ht="17.25" customHeight="1">
      <c r="A6" s="126">
        <v>2</v>
      </c>
      <c r="B6" s="275">
        <v>27160000</v>
      </c>
      <c r="C6" s="282" t="s">
        <v>30</v>
      </c>
      <c r="D6" s="283">
        <v>4</v>
      </c>
      <c r="E6" s="284" t="s">
        <v>29</v>
      </c>
      <c r="F6" s="283">
        <v>135706064</v>
      </c>
      <c r="G6" s="279">
        <v>0</v>
      </c>
      <c r="H6" s="279">
        <v>9499425</v>
      </c>
      <c r="I6" s="280"/>
      <c r="L6" s="285"/>
    </row>
    <row r="7" spans="1:9" s="235" customFormat="1" ht="17.25" customHeight="1">
      <c r="A7" s="126">
        <v>3</v>
      </c>
      <c r="B7" s="275" t="s">
        <v>203</v>
      </c>
      <c r="C7" s="286" t="s">
        <v>204</v>
      </c>
      <c r="D7" s="287">
        <v>24492000</v>
      </c>
      <c r="E7" s="288" t="s">
        <v>2</v>
      </c>
      <c r="F7" s="287">
        <v>36027840</v>
      </c>
      <c r="G7" s="279">
        <v>0</v>
      </c>
      <c r="H7" s="279">
        <v>0</v>
      </c>
      <c r="I7" s="280"/>
    </row>
    <row r="8" spans="1:9" s="235" customFormat="1" ht="17.25" customHeight="1">
      <c r="A8" s="126">
        <v>4</v>
      </c>
      <c r="B8" s="275" t="s">
        <v>205</v>
      </c>
      <c r="C8" s="286" t="s">
        <v>180</v>
      </c>
      <c r="D8" s="289">
        <v>1640100</v>
      </c>
      <c r="E8" s="290" t="s">
        <v>2</v>
      </c>
      <c r="F8" s="289">
        <v>25332516</v>
      </c>
      <c r="G8" s="279">
        <v>0</v>
      </c>
      <c r="H8" s="279">
        <v>0</v>
      </c>
      <c r="I8" s="280"/>
    </row>
    <row r="9" spans="1:9" s="235" customFormat="1" ht="17.25" customHeight="1">
      <c r="A9" s="291">
        <v>5</v>
      </c>
      <c r="B9" s="275" t="s">
        <v>206</v>
      </c>
      <c r="C9" s="292" t="s">
        <v>179</v>
      </c>
      <c r="D9" s="293">
        <v>1508500</v>
      </c>
      <c r="E9" s="294" t="s">
        <v>2</v>
      </c>
      <c r="F9" s="293">
        <v>23299860</v>
      </c>
      <c r="G9" s="279">
        <v>0</v>
      </c>
      <c r="H9" s="279">
        <v>0</v>
      </c>
      <c r="I9" s="280"/>
    </row>
    <row r="10" spans="1:9" s="235" customFormat="1" ht="17.25" customHeight="1">
      <c r="A10" s="126">
        <v>6</v>
      </c>
      <c r="B10" s="275" t="s">
        <v>207</v>
      </c>
      <c r="C10" s="295" t="s">
        <v>208</v>
      </c>
      <c r="D10" s="296">
        <v>44400</v>
      </c>
      <c r="E10" s="297" t="s">
        <v>2</v>
      </c>
      <c r="F10" s="296">
        <v>11494374</v>
      </c>
      <c r="G10" s="279">
        <v>0</v>
      </c>
      <c r="H10" s="279">
        <v>804606</v>
      </c>
      <c r="I10" s="280"/>
    </row>
    <row r="11" spans="1:9" s="235" customFormat="1" ht="17.25" customHeight="1">
      <c r="A11" s="291">
        <v>7</v>
      </c>
      <c r="B11" s="275" t="s">
        <v>209</v>
      </c>
      <c r="C11" s="298" t="s">
        <v>185</v>
      </c>
      <c r="D11" s="299">
        <v>251050</v>
      </c>
      <c r="E11" s="297" t="s">
        <v>2</v>
      </c>
      <c r="F11" s="299">
        <v>9568242</v>
      </c>
      <c r="G11" s="279">
        <v>0</v>
      </c>
      <c r="H11" s="279">
        <v>0</v>
      </c>
      <c r="I11" s="280"/>
    </row>
    <row r="12" spans="1:9" s="235" customFormat="1" ht="17.25" customHeight="1">
      <c r="A12" s="126">
        <v>8</v>
      </c>
      <c r="B12" s="275">
        <v>21011292</v>
      </c>
      <c r="C12" s="300" t="s">
        <v>210</v>
      </c>
      <c r="D12" s="301">
        <v>92421.36</v>
      </c>
      <c r="E12" s="297" t="s">
        <v>2</v>
      </c>
      <c r="F12" s="301">
        <f>8368704+720800</f>
        <v>9089504</v>
      </c>
      <c r="G12" s="279">
        <v>0</v>
      </c>
      <c r="H12" s="279">
        <f>596993+51660</f>
        <v>648653</v>
      </c>
      <c r="I12" s="280"/>
    </row>
    <row r="13" spans="1:12" s="242" customFormat="1" ht="17.25" customHeight="1">
      <c r="A13" s="291">
        <v>9</v>
      </c>
      <c r="B13" s="275">
        <v>85443014</v>
      </c>
      <c r="C13" s="302" t="s">
        <v>211</v>
      </c>
      <c r="D13" s="303">
        <v>2323.17</v>
      </c>
      <c r="E13" s="297" t="s">
        <v>2</v>
      </c>
      <c r="F13" s="303">
        <v>4587524</v>
      </c>
      <c r="G13" s="279">
        <v>0</v>
      </c>
      <c r="H13" s="279">
        <v>321126</v>
      </c>
      <c r="I13" s="280"/>
      <c r="L13" s="304"/>
    </row>
    <row r="14" spans="1:12" s="235" customFormat="1" ht="17.25" customHeight="1">
      <c r="A14" s="126">
        <v>10</v>
      </c>
      <c r="B14" s="275" t="s">
        <v>212</v>
      </c>
      <c r="C14" s="305" t="s">
        <v>213</v>
      </c>
      <c r="D14" s="306">
        <v>88500</v>
      </c>
      <c r="E14" s="297" t="s">
        <v>2</v>
      </c>
      <c r="F14" s="306">
        <v>2766441</v>
      </c>
      <c r="G14" s="279">
        <v>0</v>
      </c>
      <c r="H14" s="279">
        <v>0</v>
      </c>
      <c r="I14" s="280"/>
      <c r="L14" s="285"/>
    </row>
    <row r="15" spans="1:12" s="249" customFormat="1" ht="17.25" customHeight="1">
      <c r="A15" s="291">
        <v>11</v>
      </c>
      <c r="B15" s="275">
        <v>85444299</v>
      </c>
      <c r="C15" s="307" t="s">
        <v>214</v>
      </c>
      <c r="D15" s="308">
        <v>2023.08</v>
      </c>
      <c r="E15" s="297" t="s">
        <v>2</v>
      </c>
      <c r="F15" s="308">
        <v>2731537</v>
      </c>
      <c r="G15" s="279">
        <v>0</v>
      </c>
      <c r="H15" s="279">
        <v>0</v>
      </c>
      <c r="I15" s="280"/>
      <c r="L15" s="309"/>
    </row>
    <row r="16" spans="1:9" s="235" customFormat="1" ht="17.25" customHeight="1">
      <c r="A16" s="126">
        <v>12</v>
      </c>
      <c r="B16" s="275">
        <v>21011110</v>
      </c>
      <c r="C16" s="310" t="s">
        <v>215</v>
      </c>
      <c r="D16" s="311">
        <v>6551.28</v>
      </c>
      <c r="E16" s="312" t="s">
        <v>2</v>
      </c>
      <c r="F16" s="311">
        <v>2213973</v>
      </c>
      <c r="G16" s="279">
        <v>0</v>
      </c>
      <c r="H16" s="279">
        <v>154978</v>
      </c>
      <c r="I16" s="280"/>
    </row>
    <row r="17" spans="1:12" s="235" customFormat="1" ht="17.25" customHeight="1">
      <c r="A17" s="291">
        <v>13</v>
      </c>
      <c r="B17" s="275" t="s">
        <v>216</v>
      </c>
      <c r="C17" s="310" t="s">
        <v>217</v>
      </c>
      <c r="D17" s="313">
        <v>64.25</v>
      </c>
      <c r="E17" s="312" t="s">
        <v>1</v>
      </c>
      <c r="F17" s="313">
        <v>1898100</v>
      </c>
      <c r="G17" s="279">
        <v>0</v>
      </c>
      <c r="H17" s="279">
        <v>0</v>
      </c>
      <c r="I17" s="280"/>
      <c r="L17" s="285"/>
    </row>
    <row r="18" spans="1:9" s="235" customFormat="1" ht="17.25" customHeight="1">
      <c r="A18" s="126">
        <v>14</v>
      </c>
      <c r="B18" s="275">
        <v>47079000</v>
      </c>
      <c r="C18" s="314" t="s">
        <v>218</v>
      </c>
      <c r="D18" s="315">
        <v>490000</v>
      </c>
      <c r="E18" s="312" t="s">
        <v>2</v>
      </c>
      <c r="F18" s="315">
        <v>980000</v>
      </c>
      <c r="G18" s="279">
        <v>0</v>
      </c>
      <c r="H18" s="279">
        <v>68600</v>
      </c>
      <c r="I18" s="280" t="s">
        <v>219</v>
      </c>
    </row>
    <row r="19" spans="1:9" s="235" customFormat="1" ht="17.25" customHeight="1">
      <c r="A19" s="291">
        <v>15</v>
      </c>
      <c r="B19" s="316" t="s">
        <v>220</v>
      </c>
      <c r="C19" s="317" t="s">
        <v>221</v>
      </c>
      <c r="D19" s="318">
        <v>23.58</v>
      </c>
      <c r="E19" s="312" t="s">
        <v>2</v>
      </c>
      <c r="F19" s="318">
        <v>873786</v>
      </c>
      <c r="G19" s="279">
        <v>0</v>
      </c>
      <c r="H19" s="279">
        <v>0</v>
      </c>
      <c r="I19" s="280"/>
    </row>
    <row r="20" spans="1:12" s="235" customFormat="1" ht="17.25" customHeight="1">
      <c r="A20" s="126">
        <v>16</v>
      </c>
      <c r="B20" s="275">
        <v>67041900</v>
      </c>
      <c r="C20" s="319" t="s">
        <v>222</v>
      </c>
      <c r="D20" s="320">
        <v>7920</v>
      </c>
      <c r="E20" s="321" t="s">
        <v>2</v>
      </c>
      <c r="F20" s="320">
        <v>764797</v>
      </c>
      <c r="G20" s="279">
        <v>0</v>
      </c>
      <c r="H20" s="279">
        <v>0</v>
      </c>
      <c r="I20" s="280" t="s">
        <v>223</v>
      </c>
      <c r="L20" s="285"/>
    </row>
    <row r="21" spans="1:9" s="235" customFormat="1" ht="17.25" customHeight="1">
      <c r="A21" s="291">
        <v>17</v>
      </c>
      <c r="B21" s="275" t="s">
        <v>224</v>
      </c>
      <c r="C21" s="322" t="s">
        <v>225</v>
      </c>
      <c r="D21" s="323">
        <v>475</v>
      </c>
      <c r="E21" s="321" t="s">
        <v>1</v>
      </c>
      <c r="F21" s="323">
        <v>677783</v>
      </c>
      <c r="G21" s="279">
        <v>0</v>
      </c>
      <c r="H21" s="279">
        <v>47444</v>
      </c>
      <c r="I21" s="280"/>
    </row>
    <row r="22" spans="1:9" s="235" customFormat="1" ht="17.25" customHeight="1">
      <c r="A22" s="126">
        <v>18</v>
      </c>
      <c r="B22" s="275" t="s">
        <v>226</v>
      </c>
      <c r="C22" s="319" t="s">
        <v>227</v>
      </c>
      <c r="D22" s="324">
        <v>25.85</v>
      </c>
      <c r="E22" s="325" t="s">
        <v>2</v>
      </c>
      <c r="F22" s="324">
        <v>650100</v>
      </c>
      <c r="G22" s="279">
        <v>0</v>
      </c>
      <c r="H22" s="279">
        <v>0</v>
      </c>
      <c r="I22" s="280" t="s">
        <v>223</v>
      </c>
    </row>
    <row r="23" spans="1:9" s="235" customFormat="1" ht="17.25" customHeight="1">
      <c r="A23" s="291">
        <v>19</v>
      </c>
      <c r="B23" s="316" t="s">
        <v>228</v>
      </c>
      <c r="C23" s="317" t="s">
        <v>229</v>
      </c>
      <c r="D23" s="326">
        <v>51400</v>
      </c>
      <c r="E23" s="327" t="s">
        <v>2</v>
      </c>
      <c r="F23" s="326">
        <v>51400</v>
      </c>
      <c r="G23" s="328">
        <v>0</v>
      </c>
      <c r="H23" s="328">
        <v>0</v>
      </c>
      <c r="I23" s="329"/>
    </row>
    <row r="24" spans="1:9" s="235" customFormat="1" ht="14.25" customHeight="1">
      <c r="A24" s="364" t="s">
        <v>80</v>
      </c>
      <c r="B24" s="365"/>
      <c r="C24" s="366"/>
      <c r="D24" s="330">
        <f>SUM(D5:D23)</f>
        <v>90692432.57</v>
      </c>
      <c r="E24" s="330"/>
      <c r="F24" s="330">
        <f>SUM(F5:F23)</f>
        <v>602353778</v>
      </c>
      <c r="G24" s="331">
        <f>SUM(G5:G23)</f>
        <v>0</v>
      </c>
      <c r="H24" s="331">
        <f>SUM(H5:H23)</f>
        <v>11544832</v>
      </c>
      <c r="I24" s="280"/>
    </row>
    <row r="25" spans="1:9" s="235" customFormat="1" ht="17.25" customHeight="1" thickBot="1">
      <c r="A25" s="332">
        <v>20</v>
      </c>
      <c r="B25" s="333" t="s">
        <v>230</v>
      </c>
      <c r="C25" s="334" t="s">
        <v>186</v>
      </c>
      <c r="D25" s="335">
        <f>D26-D24</f>
        <v>8080.7900000065565</v>
      </c>
      <c r="E25" s="335"/>
      <c r="F25" s="335">
        <f>F26-F24</f>
        <v>5382182</v>
      </c>
      <c r="G25" s="335">
        <f>G26-G24</f>
        <v>99322</v>
      </c>
      <c r="H25" s="335">
        <f>H26-H24</f>
        <v>170565</v>
      </c>
      <c r="I25" s="336"/>
    </row>
    <row r="26" spans="1:9" s="235" customFormat="1" ht="18.75" customHeight="1" thickBot="1">
      <c r="A26" s="367" t="s">
        <v>102</v>
      </c>
      <c r="B26" s="367"/>
      <c r="C26" s="367"/>
      <c r="D26" s="337">
        <v>90700513.36</v>
      </c>
      <c r="E26" s="337"/>
      <c r="F26" s="337">
        <v>607735960</v>
      </c>
      <c r="G26" s="337">
        <v>99322</v>
      </c>
      <c r="H26" s="337">
        <v>11715397</v>
      </c>
      <c r="I26" s="338"/>
    </row>
    <row r="27" spans="1:9" s="235" customFormat="1" ht="17.25" customHeight="1" thickTop="1">
      <c r="A27" s="274" t="s">
        <v>231</v>
      </c>
      <c r="B27" s="242" t="s">
        <v>232</v>
      </c>
      <c r="C27" s="339"/>
      <c r="D27" s="340"/>
      <c r="E27" s="340"/>
      <c r="F27" s="340"/>
      <c r="G27" s="340"/>
      <c r="H27" s="340"/>
      <c r="I27" s="339"/>
    </row>
    <row r="28" spans="1:9" s="235" customFormat="1" ht="17.25" customHeight="1">
      <c r="A28" s="274" t="s">
        <v>189</v>
      </c>
      <c r="B28" s="242" t="s">
        <v>190</v>
      </c>
      <c r="C28" s="339"/>
      <c r="D28" s="340"/>
      <c r="E28" s="340"/>
      <c r="F28" s="340"/>
      <c r="G28" s="340"/>
      <c r="H28" s="340"/>
      <c r="I28" s="339"/>
    </row>
    <row r="29" spans="1:9" s="235" customFormat="1" ht="17.25" customHeight="1">
      <c r="A29" s="274"/>
      <c r="B29" s="242" t="s">
        <v>233</v>
      </c>
      <c r="C29" s="339"/>
      <c r="D29" s="341"/>
      <c r="E29" s="341"/>
      <c r="F29" s="341"/>
      <c r="G29" s="341"/>
      <c r="H29" s="341"/>
      <c r="I29" s="339"/>
    </row>
    <row r="30" spans="1:9" s="235" customFormat="1" ht="23.25">
      <c r="A30" s="362" t="s">
        <v>191</v>
      </c>
      <c r="B30" s="362"/>
      <c r="C30" s="362"/>
      <c r="D30" s="362"/>
      <c r="E30" s="362"/>
      <c r="F30" s="362"/>
      <c r="G30" s="362"/>
      <c r="H30" s="362"/>
      <c r="I30" s="362"/>
    </row>
    <row r="31" spans="1:9" s="235" customFormat="1" ht="23.25">
      <c r="A31" s="362" t="s">
        <v>234</v>
      </c>
      <c r="B31" s="362"/>
      <c r="C31" s="362"/>
      <c r="D31" s="362"/>
      <c r="E31" s="362"/>
      <c r="F31" s="362"/>
      <c r="G31" s="362"/>
      <c r="H31" s="362"/>
      <c r="I31" s="362"/>
    </row>
    <row r="32" spans="1:9" s="235" customFormat="1" ht="23.25">
      <c r="A32" s="362" t="s">
        <v>193</v>
      </c>
      <c r="B32" s="362"/>
      <c r="C32" s="362"/>
      <c r="D32" s="362"/>
      <c r="E32" s="362"/>
      <c r="F32" s="362"/>
      <c r="G32" s="362"/>
      <c r="H32" s="362"/>
      <c r="I32" s="362"/>
    </row>
    <row r="33" spans="1:9" s="235" customFormat="1" ht="37.5">
      <c r="A33" s="270" t="s">
        <v>130</v>
      </c>
      <c r="B33" s="271" t="s">
        <v>194</v>
      </c>
      <c r="C33" s="270" t="s">
        <v>67</v>
      </c>
      <c r="D33" s="272" t="s">
        <v>195</v>
      </c>
      <c r="E33" s="342" t="s">
        <v>196</v>
      </c>
      <c r="F33" s="272" t="s">
        <v>197</v>
      </c>
      <c r="G33" s="272" t="s">
        <v>198</v>
      </c>
      <c r="H33" s="272" t="s">
        <v>199</v>
      </c>
      <c r="I33" s="272" t="s">
        <v>200</v>
      </c>
    </row>
    <row r="34" spans="1:9" s="235" customFormat="1" ht="23.25">
      <c r="A34" s="279">
        <v>0</v>
      </c>
      <c r="B34" s="279">
        <v>0</v>
      </c>
      <c r="C34" s="279">
        <v>0</v>
      </c>
      <c r="D34" s="279">
        <v>0</v>
      </c>
      <c r="E34" s="277" t="s">
        <v>2</v>
      </c>
      <c r="F34" s="279">
        <v>0</v>
      </c>
      <c r="G34" s="279">
        <v>0</v>
      </c>
      <c r="H34" s="279">
        <v>0</v>
      </c>
      <c r="I34" s="280"/>
    </row>
    <row r="35" spans="1:9" s="235" customFormat="1" ht="23.25">
      <c r="A35" s="363" t="s">
        <v>102</v>
      </c>
      <c r="B35" s="363"/>
      <c r="C35" s="363"/>
      <c r="D35" s="279">
        <v>0</v>
      </c>
      <c r="E35" s="331" t="s">
        <v>2</v>
      </c>
      <c r="F35" s="279">
        <v>0</v>
      </c>
      <c r="G35" s="331">
        <v>0</v>
      </c>
      <c r="H35" s="331">
        <v>0</v>
      </c>
      <c r="I35" s="343"/>
    </row>
    <row r="36" spans="1:9" s="235" customFormat="1" ht="23.25">
      <c r="A36" s="274" t="s">
        <v>235</v>
      </c>
      <c r="B36" s="242"/>
      <c r="C36" s="339"/>
      <c r="D36" s="340"/>
      <c r="E36" s="340"/>
      <c r="F36" s="340"/>
      <c r="G36" s="340"/>
      <c r="H36" s="340"/>
      <c r="I36" s="339"/>
    </row>
    <row r="58" spans="1:9" ht="21">
      <c r="A58" s="274"/>
      <c r="B58" s="242"/>
      <c r="C58" s="339"/>
      <c r="D58" s="341"/>
      <c r="E58" s="341"/>
      <c r="F58" s="341"/>
      <c r="G58" s="341"/>
      <c r="H58" s="341"/>
      <c r="I58" s="339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30.8515625" style="0" customWidth="1"/>
    <col min="3" max="3" width="10.28125" style="0" customWidth="1"/>
    <col min="4" max="4" width="14.421875" style="0" customWidth="1"/>
    <col min="5" max="5" width="15.140625" style="0" customWidth="1"/>
    <col min="7" max="7" width="40.57421875" style="0" customWidth="1"/>
    <col min="9" max="9" width="13.140625" style="0" customWidth="1"/>
    <col min="10" max="10" width="18.421875" style="0" customWidth="1"/>
  </cols>
  <sheetData>
    <row r="1" spans="1:11" ht="23.25">
      <c r="A1" s="348" t="s">
        <v>62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23.25">
      <c r="A2" s="348" t="s">
        <v>158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23.25">
      <c r="A3" s="348" t="s">
        <v>159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24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0" ht="21.75" thickBot="1">
      <c r="A5" s="98" t="s">
        <v>130</v>
      </c>
      <c r="B5" s="371" t="s">
        <v>131</v>
      </c>
      <c r="C5" s="371"/>
      <c r="D5" s="371"/>
      <c r="E5" s="372"/>
      <c r="F5" s="158" t="s">
        <v>130</v>
      </c>
      <c r="G5" s="373" t="s">
        <v>132</v>
      </c>
      <c r="H5" s="374"/>
      <c r="I5" s="374"/>
      <c r="J5" s="375"/>
    </row>
    <row r="6" spans="1:10" ht="21.75" thickBot="1">
      <c r="A6" s="159" t="s">
        <v>133</v>
      </c>
      <c r="B6" s="160" t="s">
        <v>67</v>
      </c>
      <c r="C6" s="161" t="s">
        <v>68</v>
      </c>
      <c r="D6" s="162" t="s">
        <v>91</v>
      </c>
      <c r="E6" s="163" t="s">
        <v>134</v>
      </c>
      <c r="F6" s="164" t="s">
        <v>133</v>
      </c>
      <c r="G6" s="165" t="s">
        <v>67</v>
      </c>
      <c r="H6" s="165" t="s">
        <v>68</v>
      </c>
      <c r="I6" s="166" t="s">
        <v>91</v>
      </c>
      <c r="J6" s="167" t="s">
        <v>135</v>
      </c>
    </row>
    <row r="7" spans="1:10" ht="21">
      <c r="A7" s="168">
        <v>1</v>
      </c>
      <c r="B7" s="169" t="s">
        <v>160</v>
      </c>
      <c r="C7" s="170">
        <v>94036090</v>
      </c>
      <c r="D7" s="171">
        <v>1807960.8499999999</v>
      </c>
      <c r="E7" s="172">
        <v>248450655.37091035</v>
      </c>
      <c r="F7" s="173">
        <v>1</v>
      </c>
      <c r="G7" s="174" t="s">
        <v>137</v>
      </c>
      <c r="H7" s="175">
        <v>84329090</v>
      </c>
      <c r="I7" s="176">
        <v>1.516</v>
      </c>
      <c r="J7" s="177">
        <v>11094561871.5</v>
      </c>
    </row>
    <row r="8" spans="1:11" ht="21">
      <c r="A8" s="168">
        <v>2</v>
      </c>
      <c r="B8" s="178" t="s">
        <v>143</v>
      </c>
      <c r="C8" s="179">
        <v>85043199</v>
      </c>
      <c r="D8" s="180">
        <v>97100</v>
      </c>
      <c r="E8" s="181">
        <v>86165165.16646399</v>
      </c>
      <c r="F8" s="173">
        <v>2</v>
      </c>
      <c r="G8" s="182" t="s">
        <v>161</v>
      </c>
      <c r="H8" s="175">
        <v>85442029</v>
      </c>
      <c r="I8" s="183">
        <v>1279.41</v>
      </c>
      <c r="J8" s="177">
        <v>684429764.94</v>
      </c>
      <c r="K8" s="184"/>
    </row>
    <row r="9" spans="1:11" ht="21">
      <c r="A9" s="168">
        <v>3</v>
      </c>
      <c r="B9" s="178" t="s">
        <v>143</v>
      </c>
      <c r="C9" s="185">
        <v>85043199</v>
      </c>
      <c r="D9" s="186">
        <v>52080</v>
      </c>
      <c r="E9" s="187">
        <v>38341677.81</v>
      </c>
      <c r="F9" s="173">
        <v>3</v>
      </c>
      <c r="G9" s="188" t="s">
        <v>162</v>
      </c>
      <c r="H9" s="175">
        <v>85389020</v>
      </c>
      <c r="I9" s="183">
        <v>382.94</v>
      </c>
      <c r="J9" s="177">
        <v>238777802.15</v>
      </c>
      <c r="K9" s="184"/>
    </row>
    <row r="10" spans="1:11" ht="21">
      <c r="A10" s="168">
        <v>4</v>
      </c>
      <c r="B10" s="189" t="s">
        <v>138</v>
      </c>
      <c r="C10" s="190">
        <v>94036090</v>
      </c>
      <c r="D10" s="191">
        <v>24172</v>
      </c>
      <c r="E10" s="192">
        <v>35935667.1</v>
      </c>
      <c r="F10" s="173">
        <v>4</v>
      </c>
      <c r="G10" s="182" t="s">
        <v>163</v>
      </c>
      <c r="H10" s="175">
        <v>84068290</v>
      </c>
      <c r="I10" s="193">
        <v>325.44</v>
      </c>
      <c r="J10" s="177">
        <v>81109488.16</v>
      </c>
      <c r="K10" s="184"/>
    </row>
    <row r="11" spans="1:11" ht="21">
      <c r="A11" s="168">
        <v>5</v>
      </c>
      <c r="B11" s="169" t="s">
        <v>164</v>
      </c>
      <c r="C11" s="194">
        <v>94036090</v>
      </c>
      <c r="D11" s="171">
        <v>23000</v>
      </c>
      <c r="E11" s="195">
        <v>32257457.78</v>
      </c>
      <c r="F11" s="173">
        <v>5</v>
      </c>
      <c r="G11" s="182" t="s">
        <v>139</v>
      </c>
      <c r="H11" s="175">
        <v>24029020</v>
      </c>
      <c r="I11" s="183">
        <v>158.74959</v>
      </c>
      <c r="J11" s="177">
        <v>64639815.29000001</v>
      </c>
      <c r="K11" s="184"/>
    </row>
    <row r="12" spans="1:11" ht="21">
      <c r="A12" s="168">
        <v>6</v>
      </c>
      <c r="B12" s="178" t="s">
        <v>136</v>
      </c>
      <c r="C12" s="194">
        <v>90111100</v>
      </c>
      <c r="D12" s="180">
        <v>14617</v>
      </c>
      <c r="E12" s="181">
        <v>25884225.800000004</v>
      </c>
      <c r="F12" s="173">
        <v>6</v>
      </c>
      <c r="G12" s="182" t="s">
        <v>139</v>
      </c>
      <c r="H12" s="196">
        <v>24029020</v>
      </c>
      <c r="I12" s="193">
        <v>155.655</v>
      </c>
      <c r="J12" s="197">
        <v>60571385.279999994</v>
      </c>
      <c r="K12" s="184"/>
    </row>
    <row r="13" spans="1:11" ht="21">
      <c r="A13" s="168">
        <v>8</v>
      </c>
      <c r="B13" s="189" t="s">
        <v>110</v>
      </c>
      <c r="C13" s="190">
        <v>10063099</v>
      </c>
      <c r="D13" s="191">
        <v>8700.5</v>
      </c>
      <c r="E13" s="195">
        <v>12657303.343999999</v>
      </c>
      <c r="F13" s="173">
        <v>7</v>
      </c>
      <c r="G13" s="182" t="s">
        <v>165</v>
      </c>
      <c r="H13" s="175">
        <v>85044011</v>
      </c>
      <c r="I13" s="183">
        <v>13.56</v>
      </c>
      <c r="J13" s="177">
        <v>38529545</v>
      </c>
      <c r="K13" s="198"/>
    </row>
    <row r="14" spans="1:11" ht="21">
      <c r="A14" s="168">
        <v>7</v>
      </c>
      <c r="B14" s="199" t="s">
        <v>110</v>
      </c>
      <c r="C14" s="200" t="s">
        <v>166</v>
      </c>
      <c r="D14" s="201">
        <v>1762</v>
      </c>
      <c r="E14" s="202">
        <v>12447795.45</v>
      </c>
      <c r="F14" s="173">
        <v>8</v>
      </c>
      <c r="G14" s="182" t="s">
        <v>167</v>
      </c>
      <c r="H14" s="175">
        <v>85049010</v>
      </c>
      <c r="I14" s="183">
        <v>212.183</v>
      </c>
      <c r="J14" s="203">
        <v>32776991.558207996</v>
      </c>
      <c r="K14" s="198"/>
    </row>
    <row r="15" spans="1:11" ht="21">
      <c r="A15" s="168">
        <v>9</v>
      </c>
      <c r="B15" s="204" t="s">
        <v>141</v>
      </c>
      <c r="C15" s="200">
        <v>84388012</v>
      </c>
      <c r="D15" s="171">
        <v>1066</v>
      </c>
      <c r="E15" s="195">
        <v>6379933.3</v>
      </c>
      <c r="F15" s="173">
        <v>9</v>
      </c>
      <c r="G15" s="182" t="s">
        <v>168</v>
      </c>
      <c r="H15" s="175">
        <v>90181900</v>
      </c>
      <c r="I15" s="183">
        <v>171.66</v>
      </c>
      <c r="J15" s="177">
        <v>31621133.078784</v>
      </c>
      <c r="K15" s="184"/>
    </row>
    <row r="16" spans="1:10" ht="21.75" thickBot="1">
      <c r="A16" s="168">
        <v>10</v>
      </c>
      <c r="B16" s="205" t="s">
        <v>136</v>
      </c>
      <c r="C16" s="206" t="s">
        <v>169</v>
      </c>
      <c r="D16" s="207">
        <v>994.57</v>
      </c>
      <c r="E16" s="195">
        <v>6359701.13</v>
      </c>
      <c r="F16" s="173">
        <v>10</v>
      </c>
      <c r="G16" s="182" t="s">
        <v>139</v>
      </c>
      <c r="H16" s="208">
        <v>24031920</v>
      </c>
      <c r="I16" s="183">
        <v>162.45</v>
      </c>
      <c r="J16" s="197">
        <v>31579518.27</v>
      </c>
    </row>
    <row r="17" spans="1:10" ht="21.75" thickBot="1">
      <c r="A17" s="209"/>
      <c r="B17" s="350" t="s">
        <v>153</v>
      </c>
      <c r="C17" s="368"/>
      <c r="D17" s="210">
        <f>SUM(D7:D16)</f>
        <v>2031452.92</v>
      </c>
      <c r="E17" s="211">
        <f>SUM(E7:E16)</f>
        <v>504879582.2513743</v>
      </c>
      <c r="F17" s="173"/>
      <c r="G17" s="369" t="s">
        <v>154</v>
      </c>
      <c r="H17" s="370"/>
      <c r="I17" s="212">
        <f>SUM(I7:I16)</f>
        <v>2863.56359</v>
      </c>
      <c r="J17" s="213">
        <f>SUM(J7:J16)</f>
        <v>12358597315.226995</v>
      </c>
    </row>
    <row r="18" spans="1:11" ht="21.75" thickBot="1">
      <c r="A18" s="214"/>
      <c r="B18" s="215" t="s">
        <v>4</v>
      </c>
      <c r="C18" s="216"/>
      <c r="D18" s="217">
        <f>D19-D17</f>
        <v>3088.820379999932</v>
      </c>
      <c r="E18" s="218">
        <f>E19-E17</f>
        <v>23479211.77433443</v>
      </c>
      <c r="F18" s="219"/>
      <c r="G18" s="220" t="s">
        <v>4</v>
      </c>
      <c r="H18" s="221"/>
      <c r="I18" s="222">
        <f>I19-I17</f>
        <v>2068.399099999999</v>
      </c>
      <c r="J18" s="222">
        <f>J19-J17</f>
        <v>187275713.54188728</v>
      </c>
      <c r="K18" s="157"/>
    </row>
    <row r="19" spans="1:11" ht="21.75" thickBot="1">
      <c r="A19" s="223" t="s">
        <v>170</v>
      </c>
      <c r="B19" s="224" t="s">
        <v>171</v>
      </c>
      <c r="C19" s="225"/>
      <c r="D19" s="226">
        <v>2034541.7403799999</v>
      </c>
      <c r="E19" s="154">
        <v>528358794.02570873</v>
      </c>
      <c r="F19" s="227"/>
      <c r="G19" s="228" t="s">
        <v>102</v>
      </c>
      <c r="H19" s="229"/>
      <c r="I19" s="230">
        <v>4931.962689999999</v>
      </c>
      <c r="J19" s="212">
        <v>12545873028.768883</v>
      </c>
      <c r="K19" s="231"/>
    </row>
    <row r="20" spans="1:11" ht="21">
      <c r="A20" s="232"/>
      <c r="B20" s="232" t="s">
        <v>172</v>
      </c>
      <c r="C20" s="232"/>
      <c r="D20" s="232"/>
      <c r="E20" s="156"/>
      <c r="F20" s="156" t="s">
        <v>173</v>
      </c>
      <c r="G20" s="156"/>
      <c r="H20" s="156"/>
      <c r="I20" s="233"/>
      <c r="J20" s="233"/>
      <c r="K20" s="234"/>
    </row>
  </sheetData>
  <sheetProtection/>
  <mergeCells count="7">
    <mergeCell ref="B17:C17"/>
    <mergeCell ref="G17:H17"/>
    <mergeCell ref="A1:K1"/>
    <mergeCell ref="A2:K2"/>
    <mergeCell ref="A3:K3"/>
    <mergeCell ref="B5:E5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2019-01-18T08:02:18Z</dcterms:created>
  <dcterms:modified xsi:type="dcterms:W3CDTF">2019-01-29T06:22:16Z</dcterms:modified>
  <cp:category/>
  <cp:version/>
  <cp:contentType/>
  <cp:contentStatus/>
</cp:coreProperties>
</file>